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pivotCache/pivotCacheRecords5.xml" ContentType="application/vnd.openxmlformats-officedocument.spreadsheetml.pivotCacheRecords+xml"/>
  <Override PartName="/xl/pivotCache/pivotCacheDefinition5.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Cache/pivotCacheRecords3.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6.xml" ContentType="application/vnd.openxmlformats-officedocument.spreadsheetml.pivotCacheRecords+xml"/>
  <Override PartName="/xl/pivotCache/pivotCacheDefinition6.xml" ContentType="application/vnd.openxmlformats-officedocument.spreadsheetml.pivotCacheDefinition+xml"/>
  <Override PartName="/xl/pivotCache/pivotCacheRecords4.xml" ContentType="application/vnd.openxmlformats-officedocument.spreadsheetml.pivotCacheRecords+xml"/>
  <Override PartName="/xl/pivotCache/pivotCacheDefinition4.xml" ContentType="application/vnd.openxmlformats-officedocument.spreadsheetml.pivotCacheDefinition+xml"/>
  <Override PartName="/xl/pivotTables/pivotTable4.xml" ContentType="application/vnd.openxmlformats-officedocument.spreadsheetml.pivotTable+xml"/>
  <Override PartName="/xl/pivotTables/pivotTable2.xml" ContentType="application/vnd.openxmlformats-officedocument.spreadsheetml.pivotTable+xml"/>
  <Override PartName="/xl/pivotTables/pivotTable5.xml" ContentType="application/vnd.openxmlformats-officedocument.spreadsheetml.pivotTable+xml"/>
  <Override PartName="/xl/pivotTables/pivotTable1.xml" ContentType="application/vnd.openxmlformats-officedocument.spreadsheetml.pivotTable+xml"/>
  <Override PartName="/xl/pivotTables/pivotTable3.xml" ContentType="application/vnd.openxmlformats-officedocument.spreadsheetml.pivotTable+xml"/>
  <Override PartName="/xl/pivotTables/pivotTable7.xml" ContentType="application/vnd.openxmlformats-officedocument.spreadsheetml.pivotTable+xml"/>
  <Override PartName="/xl/pivotTables/pivotTable6.xml" ContentType="application/vnd.openxmlformats-officedocument.spreadsheetml.pivot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75" windowWidth="11595" windowHeight="7935" firstSheet="2" activeTab="5"/>
  </bookViews>
  <sheets>
    <sheet name="TD1" sheetId="1" r:id="rId1"/>
    <sheet name="TD2" sheetId="2" r:id="rId2"/>
    <sheet name="TD3" sheetId="3" r:id="rId3"/>
    <sheet name="TD4" sheetId="4" r:id="rId4"/>
    <sheet name="TD5" sheetId="5" r:id="rId5"/>
    <sheet name="TD6" sheetId="6" r:id="rId6"/>
    <sheet name="PAD 2012" sheetId="7" r:id="rId7"/>
    <sheet name="CICLO 1" sheetId="8" r:id="rId8"/>
    <sheet name="CICLO 2" sheetId="9" r:id="rId9"/>
    <sheet name="CICLO 3" sheetId="10" r:id="rId10"/>
    <sheet name="Sujetos de Control" sheetId="11" r:id="rId11"/>
    <sheet name="Ciclos" sheetId="12" r:id="rId12"/>
  </sheets>
  <definedNames>
    <definedName name="_xlnm._FilterDatabase" localSheetId="7" hidden="1">'CICLO 1'!$A$4:$K$43</definedName>
    <definedName name="_xlnm._FilterDatabase" localSheetId="8" hidden="1">'CICLO 2'!$A$4:$K$38</definedName>
    <definedName name="_xlnm._FilterDatabase" localSheetId="6" hidden="1">'PAD 2012'!$A$1:$Q$171</definedName>
    <definedName name="_xlnm._FilterDatabase" localSheetId="10" hidden="1">'Sujetos de Control'!$A$1:$B$102</definedName>
    <definedName name="_xlnm.Print_Area" localSheetId="6">'PAD 2012'!$A$1:$N$170</definedName>
    <definedName name="_xlnm.Print_Titles" localSheetId="6">'PAD 2012'!$1:$1</definedName>
  </definedNames>
  <calcPr fullCalcOnLoad="1"/>
  <pivotCaches>
    <pivotCache cacheId="6" r:id="rId13"/>
    <pivotCache cacheId="2" r:id="rId14"/>
    <pivotCache cacheId="4" r:id="rId15"/>
    <pivotCache cacheId="3" r:id="rId16"/>
    <pivotCache cacheId="9" r:id="rId17"/>
    <pivotCache cacheId="5" r:id="rId18"/>
  </pivotCaches>
</workbook>
</file>

<file path=xl/sharedStrings.xml><?xml version="1.0" encoding="utf-8"?>
<sst xmlns="http://schemas.openxmlformats.org/spreadsheetml/2006/main" count="2887" uniqueCount="492">
  <si>
    <t>ANEXO No. 3</t>
  </si>
  <si>
    <t>MATRIZ DE FORMULACIÓN Y RESULTADOS AUDITORIA</t>
  </si>
  <si>
    <t>No</t>
  </si>
  <si>
    <t>DIRECCIÓN SECTORIAL</t>
  </si>
  <si>
    <t>SUJETO DE CONTROL</t>
  </si>
  <si>
    <t>FASE O CICLO</t>
  </si>
  <si>
    <t>PTO EJECUTADO VIGENCIA ANTERIOR (Millones de $)</t>
  </si>
  <si>
    <t>NIVEL DE COMPLEJIDAD</t>
  </si>
  <si>
    <t>MODALIDAD DE AUDITORIA</t>
  </si>
  <si>
    <t>NOMBRE AUDITORIA ESPECIAL</t>
  </si>
  <si>
    <t>FECHA PROGRAMADA DE INICIO</t>
  </si>
  <si>
    <t>FECHA PROGRAMADA DE TERMINACIÓN</t>
  </si>
  <si>
    <t>No. AUDITORES PROGRAMADOS</t>
  </si>
  <si>
    <t>HÁBITAT Y SERVICIOS PÚBLICOS</t>
  </si>
  <si>
    <t>EMPRESA DE ACUEDUCTO Y ALCANTARILLADO DE BOGOTÁ D.C.-EAAB.  E.S.P.</t>
  </si>
  <si>
    <t>I</t>
  </si>
  <si>
    <t>ALTA PLUS</t>
  </si>
  <si>
    <t>REGULAR</t>
  </si>
  <si>
    <t>AUDITOIA GUBERNAMENTAL CON ENFOQUE INTEGRAL REGULAR.</t>
  </si>
  <si>
    <t>ETB</t>
  </si>
  <si>
    <t xml:space="preserve">REGULAR </t>
  </si>
  <si>
    <t>CODENSA</t>
  </si>
  <si>
    <t>i</t>
  </si>
  <si>
    <t>ALTA</t>
  </si>
  <si>
    <t>AUDITOIA GUBERNAMENTAL CON ENFOQUE INTEGRAL REGULAR..</t>
  </si>
  <si>
    <t>EMPRESA DE ENERGÍA DE BOGOTÁ S.A. EEB  E.S.P.</t>
  </si>
  <si>
    <t>N.A</t>
  </si>
  <si>
    <t>II</t>
  </si>
  <si>
    <t>NA</t>
  </si>
  <si>
    <t>ESPECIAL</t>
  </si>
  <si>
    <t xml:space="preserve">EVALUACIÓN A  GESTORES </t>
  </si>
  <si>
    <t>Agto 22</t>
  </si>
  <si>
    <t>8*</t>
  </si>
  <si>
    <t>ii</t>
  </si>
  <si>
    <t xml:space="preserve">EVALUACIÓN A  CONTRATOS DE INTERCONEXIÓN </t>
  </si>
  <si>
    <t xml:space="preserve">ESPECIAL </t>
  </si>
  <si>
    <t xml:space="preserve">CONTRATOS DE OBRA </t>
  </si>
  <si>
    <t>Ag 31</t>
  </si>
  <si>
    <t>EMPRESA DE ENERGIA DE BOGOTA  S.A., ESP.</t>
  </si>
  <si>
    <t>CONTRATACION</t>
  </si>
  <si>
    <t>EMPRESA GENERADORA DE ENERGÍA S.A., ESP.- EMGESA S.A. E.S.P.</t>
  </si>
  <si>
    <t>III</t>
  </si>
  <si>
    <t>EMPRESA AGUAS DE BOGOTA S.A. E.S.P.</t>
  </si>
  <si>
    <t>MEDIA</t>
  </si>
  <si>
    <t>COLOMBIA MÓVIL S.A. E.S.P.</t>
  </si>
  <si>
    <t>COMPAÑÍA COLOMBIANA DE SERVICIOS DE VALOR AGREGADO Y TELEMÁTICO S.A. ESP – COLVATEL S.A. ESP.</t>
  </si>
  <si>
    <t>GAS NATURAL S.A. E.S.P.</t>
  </si>
  <si>
    <t>EVALUACIÓN DE LA GESTIÓN Y RESULTADOS DE LAS ESP DE CAPITAL MIXTO.</t>
  </si>
  <si>
    <t>TRANSPORTADORA DE GAS INTERNACIONAL S.A. E.S.P.– T.G.I. S.A. E.S.P.</t>
  </si>
  <si>
    <t>BAJA</t>
  </si>
  <si>
    <t>EMPRESA DE ENERGIA DE CUNDINAMARCA EEC- ESP S.A</t>
  </si>
  <si>
    <t xml:space="preserve">GESTAGUAS </t>
  </si>
  <si>
    <t xml:space="preserve">REGULAR / ESP MIXTA </t>
  </si>
  <si>
    <t>REGULAR / ESP MIXTA</t>
  </si>
  <si>
    <t>MOVILIDAD</t>
  </si>
  <si>
    <t>IDU</t>
  </si>
  <si>
    <t>N.A.</t>
  </si>
  <si>
    <t>SECRETARIA DE MOVILIDAD</t>
  </si>
  <si>
    <t>TRANASMILENIO S.A.</t>
  </si>
  <si>
    <t>UNIDAD ADMINISTRATIVA ESPECIAL DE MMTO VIAL</t>
  </si>
  <si>
    <t>TERMINAL TRANSPORTES S.A.</t>
  </si>
  <si>
    <t>CONTRATACIÓN</t>
  </si>
  <si>
    <t>TRANSMILENIO S.A.</t>
  </si>
  <si>
    <t>Educación, Cultura, Recreación y Deporte</t>
  </si>
  <si>
    <t>SED</t>
  </si>
  <si>
    <t>Alta Plus</t>
  </si>
  <si>
    <t>Regular</t>
  </si>
  <si>
    <t>UDFJC</t>
  </si>
  <si>
    <t xml:space="preserve">Alta </t>
  </si>
  <si>
    <t> SDCRD</t>
  </si>
  <si>
    <t>Alta</t>
  </si>
  <si>
    <t>IDRD</t>
  </si>
  <si>
    <t>IDPC</t>
  </si>
  <si>
    <t>Media</t>
  </si>
  <si>
    <t>FGAA</t>
  </si>
  <si>
    <t>Baja</t>
  </si>
  <si>
    <t>OFB</t>
  </si>
  <si>
    <t>IDEP</t>
  </si>
  <si>
    <t>CANAL CAPITAL</t>
  </si>
  <si>
    <t>IDARTES</t>
  </si>
  <si>
    <t xml:space="preserve">Salud e Integración Social </t>
  </si>
  <si>
    <t>Fondo Financiero Distrital de Salud</t>
  </si>
  <si>
    <t>Secretaría Distrital de Salud</t>
  </si>
  <si>
    <t>Secretaría Distrital de Integración Social</t>
  </si>
  <si>
    <t>Lotería de Bogotá</t>
  </si>
  <si>
    <t>Hospital Simón Bolívar</t>
  </si>
  <si>
    <t>Hospital La Victoria</t>
  </si>
  <si>
    <t>Hospital Engativá</t>
  </si>
  <si>
    <t>Hospital Bosa</t>
  </si>
  <si>
    <t>Hospital Usme</t>
  </si>
  <si>
    <t>Abreviada</t>
  </si>
  <si>
    <t>Hospitales Rafael Uribe Uribe, Del Sur, Chapinero, usaquén, Pablo VI Bosa, Vista Hermosa y El Tunal</t>
  </si>
  <si>
    <t>Hospitales El Tunal y Fontibon</t>
  </si>
  <si>
    <t>Capital Salud EPS-S</t>
  </si>
  <si>
    <t>IDIPRON</t>
  </si>
  <si>
    <t>Hospital Occidente de Kennedy</t>
  </si>
  <si>
    <t>Hospital San Blás</t>
  </si>
  <si>
    <t>Hospital Suba</t>
  </si>
  <si>
    <t>Hospital Centro Oriente</t>
  </si>
  <si>
    <t>Hospital Tunjuelito</t>
  </si>
  <si>
    <t>Hospital Santa Clara</t>
  </si>
  <si>
    <t>Hospital Meissen</t>
  </si>
  <si>
    <t>DIRECCIÓN CONTROL SECTOR URBANO</t>
  </si>
  <si>
    <t>Secretaría Distrital de Planeación-SDP</t>
  </si>
  <si>
    <t>Alta plus</t>
  </si>
  <si>
    <t>Empresa de Renovación Urbana -ERU</t>
  </si>
  <si>
    <t>Curaduría    No .2</t>
  </si>
  <si>
    <t xml:space="preserve">Baja </t>
  </si>
  <si>
    <r>
      <t>Evaluación de  la gestión y resultados de la Curaduría Urbana No 2-  vigencias2010-  2011</t>
    </r>
    <r>
      <rPr>
        <sz val="9"/>
        <color indexed="10"/>
        <rFont val="Arial"/>
        <family val="2"/>
      </rPr>
      <t xml:space="preserve"> </t>
    </r>
  </si>
  <si>
    <t>DIRECCIÓN CONTROL SECTOR URBANO -     DIRECCIÓN PARA EL CONTROL SOCIAL Y EL DESARROLLO LOCAL</t>
  </si>
  <si>
    <t>Alcaldías Locales  Curadurías Urbanas</t>
  </si>
  <si>
    <t>ESPECIAL TRANSVERSAL</t>
  </si>
  <si>
    <t>Evaluar las licencias de construcción expedidas para el desarrollo hotelero en el Distrito Capital y su concordancia con los requisitos exigidos por la corporación Nacional de Turismo. Vigencias 2007-2010</t>
  </si>
  <si>
    <t>DIRECCIÓN CONTROL SECTOR URBANO -     DIRECCIÓN DE HÁBITAT Y SERVICIOS PÚBLICOS Y LA DIRECCIÓN DE AMBIENTE</t>
  </si>
  <si>
    <t>SDP- EAAB- SECRETARÍA DISTRITAL DE AMBIENTE</t>
  </si>
  <si>
    <t xml:space="preserve">Abreviada </t>
  </si>
  <si>
    <t>Evaluar el cumplimiento  a la ejecución de obras de mitigación de riesgos de los planes parciales según lo expresado en el comité técnico de la concertación ambiental  y la viabilidad de servicios públicos.</t>
  </si>
  <si>
    <t>DIRECCIÓN CONTROL SECTOR URBANO -     DIRECCIÓN DE MOVILIDAD</t>
  </si>
  <si>
    <t xml:space="preserve">DADEP-IDU </t>
  </si>
  <si>
    <t>Evaluar los  áreas de cesión nobligatorias al D.C, que a la fecha no se han entregado al DADEP, producto de la auditoría del 2010</t>
  </si>
  <si>
    <t xml:space="preserve">DIRECCIÓN CONTROL SECTOR URBANO
</t>
  </si>
  <si>
    <t>Departamento Administrativo  de la defensoría del espacio Público- DADEP</t>
  </si>
  <si>
    <t>Alcaldías Locales- Curadurías Urbanas</t>
  </si>
  <si>
    <t xml:space="preserve"> Evaluar la gestión de los Alcaldes Locales frente a los proyectos de construcción que violaron las normas Urbanísticas </t>
  </si>
  <si>
    <t>Curaduría    No .3</t>
  </si>
  <si>
    <t>Evaluación de  la gestión y resultados de la curaduría Urbana No 3-  vigencias 2010-2011</t>
  </si>
  <si>
    <t xml:space="preserve">Curaduría    No. 5   </t>
  </si>
  <si>
    <r>
      <t>Evaluación de  la gestión y resultados de la curaduría Urbana No 5-  vigencia  -2011</t>
    </r>
    <r>
      <rPr>
        <sz val="9"/>
        <color indexed="10"/>
        <rFont val="Arial"/>
        <family val="2"/>
      </rPr>
      <t xml:space="preserve"> </t>
    </r>
  </si>
  <si>
    <t>DAPED</t>
  </si>
  <si>
    <t xml:space="preserve">Curaduría   No. 1  </t>
  </si>
  <si>
    <t>Evaluación de  la gestión y resultados de la curadurías Urbanas Nos: 1- Vigencia 2010-2011</t>
  </si>
  <si>
    <t xml:space="preserve">Curaduría  No. 4  </t>
  </si>
  <si>
    <t>Evaluación de  la gestión y resultados de la curadurías Urbanas Nos: 4- Vigencia 2010-2011</t>
  </si>
  <si>
    <t>DIRECCIÓN SECTOR AMBIENTE</t>
  </si>
  <si>
    <t>LOCALIDAD SAN CRISTOBAL</t>
  </si>
  <si>
    <t>Primer ciclo</t>
  </si>
  <si>
    <t>ABREVIADA</t>
  </si>
  <si>
    <t>Evaluación de la gestión Distrital en las áreas declaradas de Alto Riesgo No Mitigable y en las cuales se legalizaron desarrollos subnormales de la localidad San Cristobal</t>
  </si>
  <si>
    <t>DIRECCIÓN SECTOR AMBIENTE - DIRECCIÓN CONTROL SOCIAL Y PARTICIPACIÓN CIUDADANA - DIRECCIÓN DE EDUCACIÓN, CULTURA Y RECREACIÓN</t>
  </si>
  <si>
    <t>SECRETARÍA DISTRITAL DE AMBIENTE - SDA, SECRETARÍA DE EDUCACIÓN DISTRITAL - SDE, FONDOS DE DESARROLLO LOCAL - FDL</t>
  </si>
  <si>
    <t>Evaluar la efectividad de la Contratación  sobre Educación Ambiental suscrita por los Fondos de desarrollo Local. Vigencias 2008-2011</t>
  </si>
  <si>
    <t>SECRETARIA DISTRITAL DE AMBIENTE</t>
  </si>
  <si>
    <t xml:space="preserve">DIRECCIÓN SECTOR AMBIENTE </t>
  </si>
  <si>
    <t>SECRETARÍA DISTRITAL DE AMBIENTE - SDA</t>
  </si>
  <si>
    <t>Seguimiento a Planes de Mejoramiento en acciones terminadas a 31 de diciembre de 2011</t>
  </si>
  <si>
    <t>JARDIN BOTÁNICO DE BOGOTA JOSE CELESTINO MUTIS</t>
  </si>
  <si>
    <t>Evaluación de convenios interadministrativos red de jardines botánicos</t>
  </si>
  <si>
    <t xml:space="preserve">LOCALIDAD RAFAEL URIBE URIBE </t>
  </si>
  <si>
    <t>Evaluación de la gestión Distrital en las áreas declaradas de Alto Riesgo No Mitigable y en las cuales se legalizaron desarrollos subnormales de la localidad Rafael  Uribe Uribe</t>
  </si>
  <si>
    <t>LOCALIDAD RAFAEL URIBE USAQUEN</t>
  </si>
  <si>
    <t xml:space="preserve">Evaluación de la gestión Distrital en las áreas declaradas de Alto Riesgo No Mitigable y en las cuales se legalizaron desarrollos subnormales de la localidad Usaquén </t>
  </si>
  <si>
    <t>Seguimiento a los Convenios Interadministrativos celebrados por la SDA Vigencia 2009-2011</t>
  </si>
  <si>
    <t>SECRETARÍA DISTRITAL DE AMBIENTE - SDA - EAAB - ALCALDIA LOCAL SUBA - ENGATIVA - USAQUEN</t>
  </si>
  <si>
    <t>Seguimiento  plan de mejoramiento humedales norte</t>
  </si>
  <si>
    <t>JARDIN BOTÁNICO JOSÉ CELESTINO MUTIS</t>
  </si>
  <si>
    <t>30/102012</t>
  </si>
  <si>
    <t>SECRETARÍA DISTRITAL DE AMBIENTE - SDA - EAAB - ALCALDIA LOCAL FONTIBON - KENNEDY- BOSA</t>
  </si>
  <si>
    <t>Segundo  ciclo</t>
  </si>
  <si>
    <t>Seguimiento  plan de mejoramiento humedales sur</t>
  </si>
  <si>
    <t>JARDIN BOTÁNICO JOSÉ CELESTINO MUTIS -JBJCM</t>
  </si>
  <si>
    <t>Segundo ciclo</t>
  </si>
  <si>
    <t>Seguimiento a los Convenios Interadministrativos celebrados por el JBJCM Vigencia 2009-2011</t>
  </si>
  <si>
    <t>LOCALIDAD USME</t>
  </si>
  <si>
    <t>Evaluación de la gestión Distrital en las áreas declaradas de Alto Riesgo No Mitigable y en las cuales se legalizaron desarrollos subnormales de la localidad Usme</t>
  </si>
  <si>
    <t>Evaluación del control a las exigencias de manejo ambiental tendientes a la protección de las Aguas Subterráneas y Suelo de las Estaciones de Servicio del Distrito Capital</t>
  </si>
  <si>
    <t>LOCALIDAD BOSA</t>
  </si>
  <si>
    <t>Evaluación de la gestión Distrital en las áreas declaradas de Alto Riesgo No Mitigable y en las cuales se legalizaron desarrollos subnormales de la localidad Bosa</t>
  </si>
  <si>
    <t>DIRECCIÓN SECTOR AMBIENTE - CONTRALORIA GENERAL DE LA REPÚBLICA -CGR</t>
  </si>
  <si>
    <t xml:space="preserve"> SECRETARIA DISTRITAL DE AMBIENTE - SDA CORPORACIÓN AUTÓNOMA REGIONAL - CAR MINISTERIO DE AMBIENTE VIVIENDA Y DESARROLLO TERRITORIAL</t>
  </si>
  <si>
    <t>Cumplimiento de los Planes de Manejo y Restauración Ambiental de las Explotaciones Mineras de Usaquén</t>
  </si>
  <si>
    <t>JB - SDA</t>
  </si>
  <si>
    <t>Caracterización y resultados de áreas de restauración en el D.C.</t>
  </si>
  <si>
    <t>Evaluar las áreas de cesión en proyectos urbanísticos.</t>
  </si>
  <si>
    <t>$57,176,358,620</t>
  </si>
  <si>
    <t>$21,321,188,123,42</t>
  </si>
  <si>
    <t>$13,704,273,241</t>
  </si>
  <si>
    <t>Caja de la Vivienda Popular-CVP</t>
  </si>
  <si>
    <t xml:space="preserve"> I</t>
  </si>
  <si>
    <t>AUDITORIA GUBERNAMENTAL CON ENFOQUE INTEGRAL MODALIDAD REGULAR  PAD 2012</t>
  </si>
  <si>
    <t>Metrovivienda</t>
  </si>
  <si>
    <t>Secretaría Distrital de Hábitat-SDH</t>
  </si>
  <si>
    <t>Unidad Administrativa Especial de Servicios Públicos-UAESP</t>
  </si>
  <si>
    <t>AUDITORIA GUBERNAMENTAL CON ENFOQUE INTEGRAL MODALIDAD REGULAR  PAD 2012BIOGAS – TRASVERSAL CON MEDIO AMBIENTE</t>
  </si>
  <si>
    <t xml:space="preserve"> II</t>
  </si>
  <si>
    <t>Especial</t>
  </si>
  <si>
    <t>AUDITORIA ESPECIAL SOBRE EL  MANEJO DE REASENTAMIENTOS COMO CONSECUENCIA DE LA OLA INVERNAL DEL 2011</t>
  </si>
  <si>
    <t>Transversal</t>
  </si>
  <si>
    <t>AUDITORIA TRANSVERSAL CON EL SECTOR DE AMBIENTE SOBRE EL  CONTRATO BIOGAS</t>
  </si>
  <si>
    <t>AUDITORIA ABREVIADA PARA EVALUAR LOS DRECHOS DE PETICION</t>
  </si>
  <si>
    <t xml:space="preserve"> III</t>
  </si>
  <si>
    <t>AUDITORIA ABREVIADA SOBRE VIGENCIAS FUTURAS</t>
  </si>
  <si>
    <t xml:space="preserve">AUDITORÍAS ABREVIADAS SOBRE LA EVALUACIÓN AL CUMPLIMENTO DE METAS DEL PLAN DE DESARROLLO BOGOTÁ POSITIVA (JULIO 2008 A 31 DE DICIEMBRE DE </t>
  </si>
  <si>
    <t>AUDITORÍAS ABREVIADAS SOBRE LA EVALUACIÓN AL CUMPLIMENTO DE METAS DEL PLAN DE DESARROLLO BOGOTÁ POSITIVA (JULIO 2008 A 31 DE DICIEMBRE DE 2011)</t>
  </si>
  <si>
    <t>Gobierno</t>
  </si>
  <si>
    <t>Secretaría General de la Alcaldía  Mayor de Bogotá  D.C.</t>
  </si>
  <si>
    <t xml:space="preserve">Secretaría Distrital de Gobierno </t>
  </si>
  <si>
    <t>Fondo de Vigilancia y Seguridad</t>
  </si>
  <si>
    <t>Unidad Administrativa Especial del Cuerpo Oficial de Bomberos de Bogotá</t>
  </si>
  <si>
    <t>Concejo de Bogotá</t>
  </si>
  <si>
    <t>Instituto Distrital de la Participación y Acción Comunal /2/</t>
  </si>
  <si>
    <t>FOPAE /3/</t>
  </si>
  <si>
    <t>Departamento Administrativo Servicio Civil Distrital - DASCD. /2/</t>
  </si>
  <si>
    <t>Personería de Bogotá /2/</t>
  </si>
  <si>
    <t>Veeduría Distrital /2/</t>
  </si>
  <si>
    <t xml:space="preserve">HACIENDA,. DESARROLLO ECONOMICO, INDUSTRIA Y TURISMO </t>
  </si>
  <si>
    <t xml:space="preserve">HACIENDA </t>
  </si>
  <si>
    <t>REGULAR 2011</t>
  </si>
  <si>
    <t xml:space="preserve">1.Análisis del impacto de la cobertura cambiaria contratada en empréstitos: A través de la cobertura cambiaria se fija un tipo de cambio en el presente para realizar operaciones futuras de divisas, de tal manera que se disminuya la incertidumbre por posibles variaciones de la Tasa Representativa del Mercado. 
2. Evaluación al portafolio de inversiones. </t>
  </si>
  <si>
    <t>FONCEP</t>
  </si>
  <si>
    <t>Efectuar cruce de datos de las bases de información de pensionados fallecidos, frente a los datos de la Registraduría Nacional, a fin de determinar si se han efectuado pagos de mesadas pensionales a familiares sin derecho a sustitución.</t>
  </si>
  <si>
    <t>IPES</t>
  </si>
  <si>
    <t>ESPECIAL 2011</t>
  </si>
  <si>
    <t>Análisis del recaudo de cartera adeudada por los comerciantes de las plazas de mercado de propiedad del Distrito Capital.</t>
  </si>
  <si>
    <t xml:space="preserve">TURISMO </t>
  </si>
  <si>
    <t>REGULAR 2010-2011</t>
  </si>
  <si>
    <t>IPES - SDDE</t>
  </si>
  <si>
    <t>Determinar la cantidad de recursos invertidos en la construcción de la Infraestructura de conectividad física necesaria para  reducir las ineficiencias en el costo de transporte, transformación de alimentos y el precio final del consumidor, y el uso de los recursos aportados por las entidades que hayan suscrito convenios de asociación "Para aunar esfuersos...".
 Referente: Plataforma Logística Los Luceros. 
Evaluar los recursos percibidos por el IPES provenientes de  abonos a capital, intereses y pagos totales de los locales que han sido escriturados en el Centro Comercial Caravana, en atención al DPC 1324 de 2011 interpuesto por el Sr. José Ramírez Sánchez, Administrador del Centro Comercial.</t>
  </si>
  <si>
    <t>Evaluación Sistema de Información Tributaria SIT II, e inventario del recurso humano capacitado (funcionarios) para el diseño y manejo de los sistemas de información, que no se viene utilizando y que de manera sistemática viene siendo reemplazado por contratistas.</t>
  </si>
  <si>
    <t>CATASTRO</t>
  </si>
  <si>
    <t>1. Actualización catastral realizada en el 2010 para la vigencia  2011.2.Pertinencia de la compra de las Tablet (computadores), para toma de información en campo, aparatos que no se vienen utilizando porque al cargarle los aplicativos de la entidad la Tablet no los recibe, constituyéndose en un lucro cesante de equipos.</t>
  </si>
  <si>
    <t>SDDE</t>
  </si>
  <si>
    <t>1. Evaluación de convenios de asociación y contratación en la SDDE, (Primera del 2011). 2.Evaluación de convenios de asociación y contratación en la SDDE, (Segunda del 2011) 3.Evaluación de convenios de asociación y contratación en la SDDE, (Tercera del 2011)</t>
  </si>
  <si>
    <t>Revisar la pertinencia del Convenio con la Universidad Distrital para la Actualización Catastral debido a que en el convenio con la U. Distrital se vinculó personal sin el suficiente conocimiento de las labores catastrales.</t>
  </si>
  <si>
    <t>Valorar el daño fiscal al patrimonio público originado por el hecho que desde el año 2006 no se vienen actualizando los predios rurales</t>
  </si>
  <si>
    <t>Evaluación al Sistema de Información Gerencial SI CAPITAL.</t>
  </si>
  <si>
    <t>CONTROL URBANO</t>
  </si>
  <si>
    <t>CONTROL URBANO -  HÁBITAT Y SERVICIOS PÚBLICOS - AMBIENTE</t>
  </si>
  <si>
    <t>CONTROL URBANO -  MOVILIDAD</t>
  </si>
  <si>
    <t>CONTROL URBANO -    CONTROL SOCIAL Y EL DESARROLLO LOCAL</t>
  </si>
  <si>
    <t>AMBIENTE</t>
  </si>
  <si>
    <t>AMBIENTE - CONTRALORIA GENERAL DE LA REPÚBLICA -CGR</t>
  </si>
  <si>
    <t>EDUCACIÓN, CULTURA, RECREACIÓN Y DEPORTE</t>
  </si>
  <si>
    <t>AMBIENTE - CONTROL SOCIAL Y DESARROLLO LOCAL -  EDUCACIÓN, CULTURA, RECREACIÓN Y DEPORTE</t>
  </si>
  <si>
    <t>GOBIERNO</t>
  </si>
  <si>
    <t>SALUD E INTEGRACION SOCIAL</t>
  </si>
  <si>
    <t>Cuenta de MODALIDAD DE AUDITORIA</t>
  </si>
  <si>
    <t>Total general</t>
  </si>
  <si>
    <t>DPC.Enlace con Clientes</t>
  </si>
  <si>
    <t>Proyectos.MACRO</t>
  </si>
  <si>
    <t>JARDIN BOTANICO - SECRETARIA DISTRITAL DE AMBIENTE</t>
  </si>
  <si>
    <t>1032-11</t>
  </si>
  <si>
    <t>549/ 296/ 572</t>
  </si>
  <si>
    <t>VIGENCIA REVISADA</t>
  </si>
  <si>
    <t>660/ 662/ 311</t>
  </si>
  <si>
    <t>31 / 45</t>
  </si>
  <si>
    <t>0591/ 7227/7229</t>
  </si>
  <si>
    <t>2010/2011</t>
  </si>
  <si>
    <t>283-11</t>
  </si>
  <si>
    <t>590-11</t>
  </si>
  <si>
    <t>668/669</t>
  </si>
  <si>
    <t>68-11/125-11/247-11/249-11/412-11/464-11/470-11/575-11/582-11</t>
  </si>
  <si>
    <t>563/289</t>
  </si>
  <si>
    <t>472/470</t>
  </si>
  <si>
    <t>380 (Incluye nòmina y Tic's)</t>
  </si>
  <si>
    <t>IDEARTES</t>
  </si>
  <si>
    <t>INSTITUTO INVESTIGACION EDUCATIVA Y DESARROLLO PEDAGOGICO - IDEP</t>
  </si>
  <si>
    <t>UNIVERSIDAD DISTRITAL FRANCISCO JOSE DE CALDAS - UDFJC</t>
  </si>
  <si>
    <t>SECRETARIA DE EDUCACION DISTRITAL - SED</t>
  </si>
  <si>
    <t>SECRETARIA DISTRITAL DE CULTURA RECREACIÓN Y DEPORTE - SDCRD</t>
  </si>
  <si>
    <t>INSTITUTO DISTRITAL PARA LA RECREACION Y EL DEPORTE  - IDRD</t>
  </si>
  <si>
    <t>INSTITUTO DISTRITAL DE PATRIMONIO CULTURAL - IDPC</t>
  </si>
  <si>
    <t>FUNDACION GILBERTO ALZATE AVENDAÑO - FGAA</t>
  </si>
  <si>
    <t>ORQUESTA FILARMÓNICA DE BOGOTÁ - OFB</t>
  </si>
  <si>
    <t>FONDO DE PREVENCION Y ATENCION DE EMERGENCIAS - FOPAE /3/</t>
  </si>
  <si>
    <t>1298-10/856-11</t>
  </si>
  <si>
    <t>41-11/400-11/717-11</t>
  </si>
  <si>
    <t>157/ 264/ 159/ 357/ 126/ 175/ 366</t>
  </si>
  <si>
    <t>1230-10/306-11</t>
  </si>
  <si>
    <t>618-11</t>
  </si>
  <si>
    <t>1258-11</t>
  </si>
  <si>
    <t>588/ 355</t>
  </si>
  <si>
    <t>725-10/1132-10/497-10/833-11</t>
  </si>
  <si>
    <t xml:space="preserve">40/ 41/ 42/ 37/ </t>
  </si>
  <si>
    <t>41/ 74</t>
  </si>
  <si>
    <t>38/ 40/ 39/ 41/ 71</t>
  </si>
  <si>
    <t>75/ 80</t>
  </si>
  <si>
    <t>1078-11/1160-11/1212-11</t>
  </si>
  <si>
    <t>AUDITORIA GUBERNAMENTAL CON ENFOQUE INTEGRAL REGULAR.</t>
  </si>
  <si>
    <t>1047-11</t>
  </si>
  <si>
    <t>1206-11</t>
  </si>
  <si>
    <t>188/ 190/ 192/193/ 194</t>
  </si>
  <si>
    <t xml:space="preserve">SECRETARIA DISTRITAL DE HACIENDA </t>
  </si>
  <si>
    <t>UNIDAD ADMINISTRATIVA ESPECIAL DE CATASTRO DISTRITAL</t>
  </si>
  <si>
    <t>INSTITUTO DISTRITAL DE TURISMO</t>
  </si>
  <si>
    <t>FONDO DE PRESTACIONES ECONOMICAS, CESANTÍAS Y PENSIONES - FONCEP</t>
  </si>
  <si>
    <t>SECRETARÍA DISTRITAL DE DESARROLLO ECONÓMICO - SDDE</t>
  </si>
  <si>
    <t>INSTITUTO PARA LA ECONOMIA SOCIAL IPES</t>
  </si>
  <si>
    <t>1269-11</t>
  </si>
  <si>
    <t xml:space="preserve">Operación y control del sistema de transporte.  </t>
  </si>
  <si>
    <t>791-11/1269-11</t>
  </si>
  <si>
    <t>Infraestructura para la movilidad/ Desarrollo y sostenibilidad de la infraestructura rural/ Infraestructura para el espacio público.</t>
  </si>
  <si>
    <t xml:space="preserve">Modernización, expansión y mantenimiento del sistema integral de control de transito/ Implementación del plan maestro de movilidad para bogota.  </t>
  </si>
  <si>
    <t>SECRETARIA DISTRITAL DE MOVILIDAD</t>
  </si>
  <si>
    <t>EMPRESA DE TRANSPORTE DEL TERCER MILENIO - TRANSMILENIO S.A.</t>
  </si>
  <si>
    <t xml:space="preserve">Recuperación, rehabilitación y mantenimiento de la malla vial.    </t>
  </si>
  <si>
    <t>UNIDAD ADMINISTRATIVA ESPECIAL DE REHABILITACION Y MANTENIMIENTO VIAL</t>
  </si>
  <si>
    <t xml:space="preserve">Salud al trabajo/ Gratuidad en salud/ Jóvenes visibles con derechos y responsabilidades/ Sistema de Información para optimizar la gestión. </t>
  </si>
  <si>
    <t>1050-11/1269-11</t>
  </si>
  <si>
    <t>705-11/1269-11</t>
  </si>
  <si>
    <t>867-11/1269-11</t>
  </si>
  <si>
    <t>654-11/929-11/1269-11</t>
  </si>
  <si>
    <t>547/548</t>
  </si>
  <si>
    <t>629-11/802-11/832-11/842-11/934-11/1222-11/1269-11</t>
  </si>
  <si>
    <t>497/ 500/ 495/501/514</t>
  </si>
  <si>
    <t>517-11/527-11/1022-11</t>
  </si>
  <si>
    <t>EQUIPO AUDITOR</t>
  </si>
  <si>
    <t>TRANSVERSAL</t>
  </si>
  <si>
    <t>Total</t>
  </si>
  <si>
    <t>Cuenta de VIGENCIA REVISADA</t>
  </si>
  <si>
    <t>ENE</t>
  </si>
  <si>
    <t>FEB</t>
  </si>
  <si>
    <t>MAR</t>
  </si>
  <si>
    <t>ABR</t>
  </si>
  <si>
    <t>MAY</t>
  </si>
  <si>
    <t>JUN</t>
  </si>
  <si>
    <t>JUL</t>
  </si>
  <si>
    <t>AGO</t>
  </si>
  <si>
    <t>SEP</t>
  </si>
  <si>
    <t>OCT</t>
  </si>
  <si>
    <t>NOV</t>
  </si>
  <si>
    <t>DIC</t>
  </si>
  <si>
    <t>AUDITORIAS ESPECIALES</t>
  </si>
  <si>
    <t>AUDITORIAS REGULARES</t>
  </si>
  <si>
    <t>HORIZONTE PLAN DE AUDITORIA DISTRITAL 2012</t>
  </si>
  <si>
    <t>DIRECCIÓN PARA EL CONTROL SOCIAL Y DESARROLLO LOCAL</t>
  </si>
  <si>
    <t>FDL USAQUÉN</t>
  </si>
  <si>
    <t>NO APLICA</t>
  </si>
  <si>
    <t>FDL CHAPINERO</t>
  </si>
  <si>
    <t>FDL SANTAFE</t>
  </si>
  <si>
    <t>FDL SAN CRISTOBAL</t>
  </si>
  <si>
    <t>FDL USME</t>
  </si>
  <si>
    <t>FDL TUNJUELITO</t>
  </si>
  <si>
    <t>FDL BOSA</t>
  </si>
  <si>
    <t>FDL KENNEDY</t>
  </si>
  <si>
    <t>FDL FONTIBÓN</t>
  </si>
  <si>
    <t>FDL ENGATIVA</t>
  </si>
  <si>
    <t>FDL SUBA</t>
  </si>
  <si>
    <t>FDL BARRIOS UNIDOS</t>
  </si>
  <si>
    <t>FDL TEUSAQUILLO</t>
  </si>
  <si>
    <t>FDL LOS MÁRTIRES</t>
  </si>
  <si>
    <t>FDL ANTONIO NARIÑO</t>
  </si>
  <si>
    <t>FDL PUENTE ARANDA</t>
  </si>
  <si>
    <t>FDL LA CANDELARIA</t>
  </si>
  <si>
    <t>FDL RAFAEL URIBE U.</t>
  </si>
  <si>
    <t>FDL CIUDAD BOLÍVAR</t>
  </si>
  <si>
    <t>FDL SUMAPAZ</t>
  </si>
  <si>
    <t>Auditoria especial de seguimiento al Plan de Mejoramiento</t>
  </si>
  <si>
    <t>UEL GOBIERNO</t>
  </si>
  <si>
    <t>UEL IDU</t>
  </si>
  <si>
    <t>UELSALUD</t>
  </si>
  <si>
    <t>UEL EAAB</t>
  </si>
  <si>
    <t>UEL IDRD</t>
  </si>
  <si>
    <t>UEL EDUCACIÓN</t>
  </si>
  <si>
    <t>UEL INTEGRACIÓN</t>
  </si>
  <si>
    <t>ESPECIAL A LA CONTRATACIÓN</t>
  </si>
  <si>
    <t>1316-11</t>
  </si>
  <si>
    <t>CONTROL SOCIAL Y DESARROLLO LOCAL</t>
  </si>
  <si>
    <t xml:space="preserve">Evaluación de  la gestión y resultados de la Curaduría Urbana No 2-  vigencias2010-  2011 </t>
  </si>
  <si>
    <t xml:space="preserve">Evaluación de  la gestión y resultados de la curaduría Urbana No 5-  vigencia  -2011 </t>
  </si>
  <si>
    <t>Cuenta de SUJETO DE CONTROL</t>
  </si>
  <si>
    <t>Cuenta de DIRECCIÓN SECTORIAL</t>
  </si>
  <si>
    <t>TOTAL</t>
  </si>
  <si>
    <t>PARTICIPACIÓN</t>
  </si>
  <si>
    <t>HABITAT Y SERVICIOS PÚBLICOS</t>
  </si>
  <si>
    <t>HACIENDA, DESARROLLO ECONÓMICO, INDUSTRIA Y TURISMO</t>
  </si>
  <si>
    <t>EDUCACION, CULTURA, RECREACION Y DEPORTE</t>
  </si>
  <si>
    <t xml:space="preserve">HACIENDA DESARROLLO ECONOMICO, INDUSTRIA Y TURISMO </t>
  </si>
  <si>
    <t>Cuenta de FASE O CICLO</t>
  </si>
  <si>
    <t>I CICLO</t>
  </si>
  <si>
    <t>II CICLO</t>
  </si>
  <si>
    <t>III CICLO</t>
  </si>
  <si>
    <t>Direccion Sectorial</t>
  </si>
  <si>
    <t>Entidad</t>
  </si>
  <si>
    <t>JARDIN BOTÁNICO DE BOGOTÁ - JOSÉ CELESTINO MUTIS</t>
  </si>
  <si>
    <t xml:space="preserve">SECRETARÍA DISTRITAL DE AMBIENTE </t>
  </si>
  <si>
    <t>Total AMBIENTE</t>
  </si>
  <si>
    <t xml:space="preserve"> FONDO DE DESARROLLO LOCAL DE BARRIOS UNIDOS.</t>
  </si>
  <si>
    <t xml:space="preserve">FONDO DE DESARROLLO LOCAL DE ANTONIO NARIÑO. </t>
  </si>
  <si>
    <t>FONDO DE DESARROLLO LOCAL DE BOSA.</t>
  </si>
  <si>
    <t>FONDO DE DESARROLLO LOCAL DE CHAPINERO.</t>
  </si>
  <si>
    <t xml:space="preserve">FONDO DE DESARROLLO LOCAL DE CIUDAD BOLÍVAR. </t>
  </si>
  <si>
    <t>FONDO DE DESARROLLO LOCAL DE ENGATIVÁ.</t>
  </si>
  <si>
    <t xml:space="preserve">FONDO DE DESARROLLO LOCAL DE FONTIBÓN. </t>
  </si>
  <si>
    <t>FONDO DE DESARROLLO LOCAL DE KENNEDY.</t>
  </si>
  <si>
    <t>FONDO DE DESARROLLO LOCAL DE LA CANDELARIA.</t>
  </si>
  <si>
    <t>FONDO DE DESARROLLO LOCAL DE MÁRTIRES.</t>
  </si>
  <si>
    <t xml:space="preserve">FONDO DE DESARROLLO LOCAL DE PUENTE ARANDA. </t>
  </si>
  <si>
    <t>FONDO DE DESARROLLO LOCAL DE RAFAEL URIBE URIBE.</t>
  </si>
  <si>
    <t>FONDO DE DESARROLLO LOCAL DE SAN CRISTOBAL.</t>
  </si>
  <si>
    <t>FONDO DE DESARROLLO LOCAL DE SANTAFÉ.</t>
  </si>
  <si>
    <t xml:space="preserve">FONDO DE DESARROLLO LOCAL DE SUBA. </t>
  </si>
  <si>
    <t>FONDO DE DESARROLLO LOCAL DE SUMAPAZ.</t>
  </si>
  <si>
    <t>FONDO DE DESARROLLO LOCAL DE TEUSAQUILLO.</t>
  </si>
  <si>
    <t>FONDO DE DESARROLLO LOCAL DE TUNJUELITO.</t>
  </si>
  <si>
    <t xml:space="preserve">FONDO DE DESARROLLO LOCAL DE USAQUÉN. </t>
  </si>
  <si>
    <t>FONDO DE DESARROLLO LOCAL DE USME.</t>
  </si>
  <si>
    <t>Total CONTROL SOCIAL Y DESARROLLO LOCAL</t>
  </si>
  <si>
    <t>CURADURÍA No. 1 DE BOGOTÁ</t>
  </si>
  <si>
    <t>CURADURÍA No. 2 DE BOGOTÁ</t>
  </si>
  <si>
    <t>CURADURÍA No. 3 DE BOGOTÁ</t>
  </si>
  <si>
    <t>CURADURÍA No. 4 DE BOGOTÁ</t>
  </si>
  <si>
    <t>CURADURÍA No. 5 DE BOGOTÁ.</t>
  </si>
  <si>
    <t>DEPARTAMENTO ADMINISTRATIVO DE LA DEFENSORÍA DEL ESPACIO PÚBLICO  -DADEP.</t>
  </si>
  <si>
    <t>EMPRESA DE RENOVACION URBANA - ERU</t>
  </si>
  <si>
    <t xml:space="preserve">SECRETARÍA DISTRITAL DE PLANEACIÓN. </t>
  </si>
  <si>
    <t>Total CONTROL URBANO</t>
  </si>
  <si>
    <t>CANAL CAPITAL LTDA</t>
  </si>
  <si>
    <t>FUNDACION GILBERTO ALZATE AVENDAÑO</t>
  </si>
  <si>
    <t>INSTITUTO DISTRITAL DE LAS ARTES - IDARTES</t>
  </si>
  <si>
    <t>INSTITUTO DISTRITAL DEL PATRIMONIO CULTURAL - IDPC</t>
  </si>
  <si>
    <t>INSTITUTO DISTRITAL PARA LA RECREACIÓN Y EL DEPORTE – IDRD</t>
  </si>
  <si>
    <t>INSTITUTO PARA LA INVESTIGACIÓN EDUCATIVA Y EL DESARROLLO PEDAGÓGICO- IDEP.</t>
  </si>
  <si>
    <t>ORQUESTA FILARMÓNICA DE BOGOTÁ, D.C</t>
  </si>
  <si>
    <t>SECRETARIA DE EDUCACION DEL DISTRITO  - FONDOS SERVICIOS EDUCATIVOS DE LOS COLEGIOS E INSTITUCIONES ADSCRITAS A LA SED</t>
  </si>
  <si>
    <t>SECRETARÍA DISTRITAL DE CULTURA, RECREACIÓN Y DEPORTE</t>
  </si>
  <si>
    <t>UNIVERSIDAD DISTRITAL FRANCISCO JOSE DE CALDAS</t>
  </si>
  <si>
    <t>Total EDUCACIÓN, CULTURA, RECREACIÓN Y DEPORTE</t>
  </si>
  <si>
    <t xml:space="preserve"> FONDO DE VIGILANCIA Y SEGURIDAD DE BOGOTÁ, D.C.</t>
  </si>
  <si>
    <t>CONCEJO DE BOGOTÁ, D.C.</t>
  </si>
  <si>
    <t>DEPARTAMENTO ADMINISTRATIVO SERVICIO CIVIL DISTRITAL - DASCD.</t>
  </si>
  <si>
    <t>FONDO DE PREVENCIÓN Y ATENCIÓN DE EMERGENCIAS - FOPAE-DPAE.</t>
  </si>
  <si>
    <t>INSTITUTO DISTRITAL DE LA PARTICIPACIÓN Y ACCIÓN COMUNAL</t>
  </si>
  <si>
    <t>PERSONERÍA DE BOGOTÁ, D.C.</t>
  </si>
  <si>
    <t xml:space="preserve">SECRETARÍA DISTRITAL DE GOBIERNO. </t>
  </si>
  <si>
    <t>SECRETARÍA GENERAL DE LA ALCALDÍA  MAYOR DE BOGOTÁ  D.C.</t>
  </si>
  <si>
    <t>UNIDAD ADMINISTRATIVA ESPECIAL DEL  CUERPO OFICIAL DE BOMBEROS</t>
  </si>
  <si>
    <t>VEEDURÍA DISTRITAL.</t>
  </si>
  <si>
    <t>Total GOBIERNO</t>
  </si>
  <si>
    <t>HÁBITAT Y SERVICIOS PUBLICOS</t>
  </si>
  <si>
    <t>CAJA DE LA VIVIENDA POPULAR DE BOGOTÁ D.C. - CVP.</t>
  </si>
  <si>
    <t>COMPAÑÍA COLOMBIANA DE SERVICIOS DE VALOR AGREGADO Y TELEMÁTICO S.A. ESP –  - COLVATEL S.A. ESP.</t>
  </si>
  <si>
    <t>COMPAÑÌA DE DISTRIBUCIÓN Y COMERCIALIZACIÓN DE ENERGÍA S.A., E.S.P.-CODENSA S.A. ESP.</t>
  </si>
  <si>
    <t>EMPRESA DE ACUEDUCTO Y ALCANTARILLADO DE BOGOTÁ D.C.-EAAB. E.S.P.</t>
  </si>
  <si>
    <t>EMPRESA DE ENERGÍA DE BOGOTÁ S.A. EEB E.S.P.</t>
  </si>
  <si>
    <t>EMPRESA DE ENERGIA DE CUNDINAMARCA EEC - ESP S.A.</t>
  </si>
  <si>
    <t>EMPRESA DE TELECOMUNICACIONES DE BOGOTÁ, S.A. ETB. E.S.P.</t>
  </si>
  <si>
    <t>GESTAGUAS S.A. ESP.</t>
  </si>
  <si>
    <t>METROVIVIENDA.</t>
  </si>
  <si>
    <t>SECRETARIA DISTRITAL DEL HÁBITAT</t>
  </si>
  <si>
    <t>TRANSPORTADORA DE GAS INTERNACIONAL S.A. ESP - T.G.I. S.A. E.S.P</t>
  </si>
  <si>
    <t>UNIDAD ADMINISTRATIVA ESPECIAL DE SERVICIOS PÚBLICOS</t>
  </si>
  <si>
    <t>Total HÁBITAT Y SERVICIOS PUBLICOS</t>
  </si>
  <si>
    <t xml:space="preserve"> - FONDO DE PRESTACIONES ECONÓMICAS, CESANTÍAS Y PENSIONES  -FONCEP</t>
  </si>
  <si>
    <t xml:space="preserve"> - SECRETARÍA DISTRITAL DE HACIENDA</t>
  </si>
  <si>
    <t xml:space="preserve"> - UNIDAD ADMINISTRATIVA ESPECIAL DE CATASTRO DISTRITAL </t>
  </si>
  <si>
    <t>CORPORACIÓN PARA EL DESARROLLO Y LA PRODUCTIVIDAD BOGOTÁ REGIÓN - INVEST IN BOGOTA</t>
  </si>
  <si>
    <t>INSTITUTO PARA LA ECONOMÍA SOCIAL  -IPES</t>
  </si>
  <si>
    <t>SECRETARÍA DISTRITAL DE DESARROLLO ECONÓMICO</t>
  </si>
  <si>
    <t>Total HACIENDA, DESARROLLO ECONÓMICO, INDUSTRIA Y TURISMO</t>
  </si>
  <si>
    <t>SALUD E INTEGRACIÓN SOCIAL</t>
  </si>
  <si>
    <t xml:space="preserve"> SECRETARIA DISTRITAL DE SALUD</t>
  </si>
  <si>
    <t>CAPITAL SALUD ENTIDAD PROMOTORA DE SALUD DEL REGIMEN SUBSIDIADO S A S CAPITAL SALUD EPS S.S.A.</t>
  </si>
  <si>
    <t>FONDO FINANCIERO DISTRITAL DE SALUD - FFDS</t>
  </si>
  <si>
    <t>HOSPITAL BOSA, II NIVEL</t>
  </si>
  <si>
    <t>HOSPITAL CENTRO ORIENTE, II NIVEL, E.S.E.</t>
  </si>
  <si>
    <t>HOSPITAL CHAPINERO, I NIVEL, E.S.E.</t>
  </si>
  <si>
    <t>HOSPITAL DEL SUR, I NIVEL, E.S.E.</t>
  </si>
  <si>
    <t>HOSPITAL EL TUNAL, III NIVEL, E.S.E.</t>
  </si>
  <si>
    <t>HOSPITAL ENGATIVÁ, II NIVEL, E.S.E.</t>
  </si>
  <si>
    <t>HOSPITAL FONTIBÓN, II NIVEL, E.S.E.</t>
  </si>
  <si>
    <t>HOSPITAL LA VICTORIA, III NIVEL, E.S.E.</t>
  </si>
  <si>
    <t>HOSPITAL MÉISSEN, II NIVEL, E.S.E.</t>
  </si>
  <si>
    <t>HOSPITAL NAZARETH, I NIVEL, E.S.E.</t>
  </si>
  <si>
    <t>HOSPITAL OCCIDENTE DE KENNEDY III NIVEL,  E.S.E.</t>
  </si>
  <si>
    <t>HOSPITAL PABLO VI BOSA, I NIVEL, E.S.E.</t>
  </si>
  <si>
    <t>HOSPITAL RAFAEL URIBE URIBE, I NIVEL, E.S.E.</t>
  </si>
  <si>
    <t>HOSPITAL SAN BLAS, II NIVEL, E.S.E</t>
  </si>
  <si>
    <t>HOSPITAL SAN CRISTOBAL, I NIVEL, E.S.E.</t>
  </si>
  <si>
    <t>HOSPITAL SANTA CLARA, III NIVEL, E.S.E.</t>
  </si>
  <si>
    <t>HOSPITAL SIMÓN BOLÍVAR, III NIVEL, E.S.E.</t>
  </si>
  <si>
    <t>HOSPITAL SUBA, I NIVEL, E.S.E.</t>
  </si>
  <si>
    <t>HOSPITAL TUNJUELITO, II NIVEL, E.S.E.</t>
  </si>
  <si>
    <t>HOSPITAL USAQUÉN, I NIVEL, E.S.E.</t>
  </si>
  <si>
    <t>HOSPITAL USME, I NIVEL, E.S.E.</t>
  </si>
  <si>
    <t>HOSPITAL VISTA HERMOSA, I NIVEL, E.S.E.</t>
  </si>
  <si>
    <t>INSTITUTO DISTRITAL PARA LA PROTECCIÓN DE JUVENTUD Y LA NIÑEZ DESAMPARADA-IDIPRON.</t>
  </si>
  <si>
    <t>LOTERÍA DE BOGOTÁ.</t>
  </si>
  <si>
    <t>SECRETARIA DISTRITAL DE INTEGRACIÓN SOCIAL.</t>
  </si>
  <si>
    <t>Total SALUD E INTEGRACIÓN SOCIAL</t>
  </si>
  <si>
    <t>Cuenta de Entidad</t>
  </si>
  <si>
    <t>EMPRESA DE TRANSPORTE DEL TERCER MILENIO - TRANSMILENIO</t>
  </si>
  <si>
    <t>TERMINAL DE TRANSPORTE S.A.</t>
  </si>
  <si>
    <t>INSTITUTO DE DESARROLLO URBANO - IDU</t>
  </si>
  <si>
    <t>Total MOVILIDAD</t>
  </si>
  <si>
    <t>ASIGNADOS SEGÚN R.R. 010 DE 2011</t>
  </si>
  <si>
    <t>SUJETOS PROGRAMADOS PAD 2012</t>
  </si>
  <si>
    <t>SUJETOS NO PROGRAMADOS PAD 2012</t>
  </si>
  <si>
    <t>Auditorias por dirección sectorial</t>
  </si>
  <si>
    <t>Tipo de auditorias por direccion sectorial</t>
  </si>
  <si>
    <t>Vigencias evaluadas</t>
  </si>
  <si>
    <t>Modalidad de Auditoria</t>
  </si>
  <si>
    <t>Programacion auditorias por ciclo y direccion sectorial</t>
  </si>
</sst>
</file>

<file path=xl/styles.xml><?xml version="1.0" encoding="utf-8"?>
<styleSheet xmlns="http://schemas.openxmlformats.org/spreadsheetml/2006/main">
  <numFmts count="27">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_ * #,##0.0_ ;_ * \-#,##0.0_ ;_ * &quot;-&quot;??_ ;_ @_ "/>
    <numFmt numFmtId="177" formatCode="_ * #,##0_ ;_ * \-#,##0_ ;_ * &quot;-&quot;??_ ;_ @_ "/>
    <numFmt numFmtId="178" formatCode="&quot;$&quot;#,##0;[Red]\-&quot;$&quot;#,##0"/>
    <numFmt numFmtId="179" formatCode="[$-240A]dddd\,\ dd&quot; de &quot;mmmm&quot; de &quot;yyyy"/>
    <numFmt numFmtId="180" formatCode="#,##0.0"/>
    <numFmt numFmtId="181" formatCode="dd/mm/yy;@"/>
    <numFmt numFmtId="182" formatCode="0.0"/>
  </numFmts>
  <fonts count="11">
    <font>
      <sz val="10"/>
      <name val="Arial"/>
      <family val="0"/>
    </font>
    <font>
      <sz val="8"/>
      <name val="Arial"/>
      <family val="0"/>
    </font>
    <font>
      <sz val="9"/>
      <name val="Calibri"/>
      <family val="2"/>
    </font>
    <font>
      <sz val="8"/>
      <name val="Calibri"/>
      <family val="2"/>
    </font>
    <font>
      <sz val="9"/>
      <color indexed="10"/>
      <name val="Arial"/>
      <family val="2"/>
    </font>
    <font>
      <sz val="8"/>
      <name val="Tahoma"/>
      <family val="2"/>
    </font>
    <font>
      <b/>
      <sz val="10"/>
      <name val="Arial"/>
      <family val="2"/>
    </font>
    <font>
      <b/>
      <sz val="9"/>
      <color indexed="9"/>
      <name val="Arial"/>
      <family val="2"/>
    </font>
    <font>
      <b/>
      <sz val="10"/>
      <name val="Calibri"/>
      <family val="2"/>
    </font>
    <font>
      <sz val="10"/>
      <name val="Calibri"/>
      <family val="2"/>
    </font>
    <font>
      <b/>
      <sz val="8"/>
      <name val="Calibri"/>
      <family val="2"/>
    </font>
  </fonts>
  <fills count="5">
    <fill>
      <patternFill/>
    </fill>
    <fill>
      <patternFill patternType="gray125"/>
    </fill>
    <fill>
      <patternFill patternType="solid">
        <fgColor indexed="9"/>
        <bgColor indexed="64"/>
      </patternFill>
    </fill>
    <fill>
      <patternFill patternType="solid">
        <fgColor indexed="22"/>
        <bgColor indexed="64"/>
      </patternFill>
    </fill>
    <fill>
      <patternFill patternType="solid">
        <fgColor indexed="55"/>
        <bgColor indexed="64"/>
      </patternFill>
    </fill>
  </fills>
  <borders count="30">
    <border>
      <left/>
      <right/>
      <top/>
      <bottom/>
      <diagonal/>
    </border>
    <border>
      <left style="thin"/>
      <right style="thin"/>
      <top style="thin"/>
      <bottom style="thin"/>
    </border>
    <border>
      <left style="thin">
        <color indexed="8"/>
      </left>
      <right>
        <color indexed="63"/>
      </right>
      <top style="thin">
        <color indexed="8"/>
      </top>
      <bottom>
        <color indexed="63"/>
      </bottom>
    </border>
    <border>
      <left style="thin"/>
      <right>
        <color indexed="63"/>
      </right>
      <top style="thin">
        <color indexed="8"/>
      </top>
      <bottom>
        <color indexed="63"/>
      </bottom>
    </border>
    <border>
      <left style="thin"/>
      <right style="thin">
        <color indexed="8"/>
      </right>
      <top style="thin">
        <color indexed="8"/>
      </top>
      <bottom>
        <color indexed="63"/>
      </bottom>
    </border>
    <border>
      <left>
        <color indexed="63"/>
      </left>
      <right>
        <color indexed="63"/>
      </right>
      <top style="thin">
        <color indexed="8"/>
      </top>
      <bottom>
        <color indexed="63"/>
      </bottom>
    </border>
    <border>
      <left style="thin">
        <color indexed="8"/>
      </left>
      <right style="thin">
        <color indexed="8"/>
      </right>
      <top style="thin">
        <color indexed="8"/>
      </top>
      <bottom>
        <color indexed="63"/>
      </bottom>
    </border>
    <border>
      <left style="thin">
        <color indexed="8"/>
      </left>
      <right>
        <color indexed="63"/>
      </right>
      <top style="thin"/>
      <bottom>
        <color indexed="63"/>
      </bottom>
    </border>
    <border>
      <left style="thin">
        <color indexed="8"/>
      </left>
      <right>
        <color indexed="63"/>
      </right>
      <top>
        <color indexed="63"/>
      </top>
      <bottom>
        <color indexed="63"/>
      </bottom>
    </border>
    <border>
      <left style="thin">
        <color indexed="8"/>
      </left>
      <right style="thin">
        <color indexed="8"/>
      </right>
      <top>
        <color indexed="63"/>
      </top>
      <bottom>
        <color indexed="63"/>
      </bottom>
    </border>
    <border>
      <left style="thin">
        <color indexed="8"/>
      </left>
      <right>
        <color indexed="63"/>
      </right>
      <top style="thin">
        <color indexed="8"/>
      </top>
      <bottom style="thin">
        <color indexed="8"/>
      </bottom>
    </border>
    <border>
      <left style="thin"/>
      <right>
        <color indexed="63"/>
      </right>
      <top style="thin">
        <color indexed="8"/>
      </top>
      <bottom style="thin">
        <color indexed="8"/>
      </bottom>
    </border>
    <border>
      <left>
        <color indexed="63"/>
      </left>
      <right>
        <color indexed="63"/>
      </right>
      <top style="thin">
        <color indexed="8"/>
      </top>
      <bottom style="thin">
        <color indexed="8"/>
      </bottom>
    </border>
    <border>
      <left style="thin">
        <color indexed="8"/>
      </left>
      <right style="thin">
        <color indexed="8"/>
      </right>
      <top style="thin">
        <color indexed="8"/>
      </top>
      <bottom style="thin">
        <color indexed="8"/>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style="thin"/>
      <top>
        <color indexed="63"/>
      </top>
      <bottom style="medium"/>
    </border>
    <border>
      <left>
        <color indexed="63"/>
      </left>
      <right style="thin"/>
      <top>
        <color indexed="63"/>
      </top>
      <bottom style="mediu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color indexed="8"/>
      </right>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color indexed="8"/>
      </right>
      <top style="medium"/>
      <bottom>
        <color indexed="63"/>
      </bottom>
    </border>
    <border>
      <left style="thin"/>
      <right>
        <color indexed="63"/>
      </right>
      <top style="thin"/>
      <bottom>
        <color indexed="63"/>
      </bottom>
    </border>
    <border>
      <left>
        <color indexed="63"/>
      </left>
      <right>
        <color indexed="63"/>
      </right>
      <top style="thin"/>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93">
    <xf numFmtId="0" fontId="0" fillId="0" borderId="0" xfId="0" applyAlignment="1">
      <alignment/>
    </xf>
    <xf numFmtId="0" fontId="2" fillId="0" borderId="0" xfId="0" applyFont="1" applyAlignment="1">
      <alignment vertical="center" wrapText="1"/>
    </xf>
    <xf numFmtId="0" fontId="3" fillId="0" borderId="0" xfId="0" applyFont="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horizontal="center" vertical="center" textRotation="90" wrapText="1"/>
    </xf>
    <xf numFmtId="0" fontId="3" fillId="0" borderId="1" xfId="0" applyFont="1" applyBorder="1" applyAlignment="1">
      <alignment vertical="center" wrapText="1"/>
    </xf>
    <xf numFmtId="3" fontId="3" fillId="0" borderId="1" xfId="0" applyNumberFormat="1" applyFont="1" applyBorder="1" applyAlignment="1">
      <alignment horizontal="center" vertical="center" wrapText="1"/>
    </xf>
    <xf numFmtId="177" fontId="3" fillId="0" borderId="1" xfId="15" applyNumberFormat="1" applyFont="1" applyBorder="1" applyAlignment="1">
      <alignment horizontal="center" vertical="center" wrapText="1"/>
    </xf>
    <xf numFmtId="15" fontId="3" fillId="0" borderId="1" xfId="0" applyNumberFormat="1" applyFont="1" applyBorder="1" applyAlignment="1">
      <alignment horizontal="center" vertical="center" wrapText="1"/>
    </xf>
    <xf numFmtId="0" fontId="3" fillId="0" borderId="1" xfId="0" applyFont="1" applyBorder="1" applyAlignment="1">
      <alignment horizontal="justify"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justify" vertical="center" wrapText="1"/>
    </xf>
    <xf numFmtId="178" fontId="3" fillId="0" borderId="1" xfId="0" applyNumberFormat="1" applyFont="1" applyFill="1" applyBorder="1" applyAlignment="1">
      <alignment horizontal="justify" vertical="center" wrapText="1"/>
    </xf>
    <xf numFmtId="0" fontId="3" fillId="0" borderId="1" xfId="0" applyFont="1" applyBorder="1" applyAlignment="1">
      <alignment horizontal="left" vertical="center" wrapText="1"/>
    </xf>
    <xf numFmtId="15" fontId="3" fillId="0" borderId="1" xfId="0" applyNumberFormat="1" applyFont="1" applyBorder="1" applyAlignment="1">
      <alignment vertical="center" wrapText="1"/>
    </xf>
    <xf numFmtId="0" fontId="3" fillId="0" borderId="0" xfId="0" applyFont="1" applyAlignment="1">
      <alignment horizontal="center" vertical="center" wrapText="1"/>
    </xf>
    <xf numFmtId="0" fontId="3" fillId="0" borderId="1" xfId="0" applyFont="1" applyFill="1" applyBorder="1" applyAlignment="1">
      <alignment horizontal="left" vertical="center" wrapText="1"/>
    </xf>
    <xf numFmtId="0" fontId="3" fillId="0" borderId="0" xfId="0" applyFont="1" applyAlignment="1">
      <alignment horizontal="left" vertical="center" wrapText="1"/>
    </xf>
    <xf numFmtId="0" fontId="3" fillId="0" borderId="2" xfId="0" applyFont="1" applyBorder="1" applyAlignment="1">
      <alignment vertical="center" wrapText="1"/>
    </xf>
    <xf numFmtId="0" fontId="3" fillId="0" borderId="3" xfId="0" applyFont="1" applyBorder="1" applyAlignment="1">
      <alignment vertical="center" wrapText="1"/>
    </xf>
    <xf numFmtId="0" fontId="3" fillId="0" borderId="4" xfId="0" applyFont="1" applyBorder="1" applyAlignment="1">
      <alignment vertical="center" wrapText="1"/>
    </xf>
    <xf numFmtId="0" fontId="3" fillId="0" borderId="2" xfId="0" applyFont="1" applyBorder="1" applyAlignment="1">
      <alignment vertical="center" wrapText="1"/>
    </xf>
    <xf numFmtId="0" fontId="3" fillId="0" borderId="5" xfId="0" applyFont="1" applyBorder="1" applyAlignment="1">
      <alignment vertical="center" wrapText="1"/>
    </xf>
    <xf numFmtId="0" fontId="3" fillId="0" borderId="6" xfId="0" applyFont="1" applyBorder="1" applyAlignment="1">
      <alignment vertical="center" wrapText="1"/>
    </xf>
    <xf numFmtId="0" fontId="3" fillId="0" borderId="2" xfId="0" applyNumberFormat="1" applyFont="1" applyBorder="1" applyAlignment="1">
      <alignment vertical="center" wrapText="1"/>
    </xf>
    <xf numFmtId="0" fontId="3" fillId="0" borderId="5" xfId="0" applyNumberFormat="1" applyFont="1" applyBorder="1" applyAlignment="1">
      <alignment vertical="center" wrapText="1"/>
    </xf>
    <xf numFmtId="0" fontId="3" fillId="0" borderId="6" xfId="0" applyNumberFormat="1" applyFont="1" applyBorder="1" applyAlignment="1">
      <alignment vertical="center" wrapText="1"/>
    </xf>
    <xf numFmtId="0" fontId="3" fillId="0" borderId="7" xfId="0" applyFont="1" applyBorder="1" applyAlignment="1">
      <alignment vertical="center" wrapText="1"/>
    </xf>
    <xf numFmtId="0" fontId="3" fillId="0" borderId="8" xfId="0" applyFont="1" applyBorder="1" applyAlignment="1">
      <alignment vertical="center" wrapText="1"/>
    </xf>
    <xf numFmtId="0" fontId="3" fillId="0" borderId="8" xfId="0" applyNumberFormat="1" applyFont="1" applyBorder="1" applyAlignment="1">
      <alignment vertical="center" wrapText="1"/>
    </xf>
    <xf numFmtId="0" fontId="3" fillId="0" borderId="0" xfId="0" applyNumberFormat="1" applyFont="1" applyAlignment="1">
      <alignment vertical="center" wrapText="1"/>
    </xf>
    <xf numFmtId="0" fontId="3" fillId="0" borderId="9" xfId="0" applyNumberFormat="1" applyFont="1" applyBorder="1" applyAlignment="1">
      <alignment vertical="center" wrapText="1"/>
    </xf>
    <xf numFmtId="0" fontId="3" fillId="0" borderId="10" xfId="0" applyFont="1" applyBorder="1" applyAlignment="1">
      <alignment vertical="center" wrapText="1"/>
    </xf>
    <xf numFmtId="0" fontId="3" fillId="0" borderId="11" xfId="0" applyFont="1" applyBorder="1" applyAlignment="1">
      <alignment vertical="center" wrapText="1"/>
    </xf>
    <xf numFmtId="0" fontId="3" fillId="0" borderId="10" xfId="0" applyNumberFormat="1" applyFont="1" applyBorder="1" applyAlignment="1">
      <alignment vertical="center" wrapText="1"/>
    </xf>
    <xf numFmtId="0" fontId="3" fillId="0" borderId="12" xfId="0" applyNumberFormat="1" applyFont="1" applyBorder="1" applyAlignment="1">
      <alignment vertical="center" wrapText="1"/>
    </xf>
    <xf numFmtId="0" fontId="3" fillId="0" borderId="13" xfId="0" applyNumberFormat="1" applyFont="1" applyBorder="1" applyAlignment="1">
      <alignment vertical="center" wrapText="1"/>
    </xf>
    <xf numFmtId="0" fontId="3" fillId="0" borderId="1" xfId="0" applyFont="1" applyBorder="1" applyAlignment="1">
      <alignment horizontal="center" vertical="top" wrapText="1"/>
    </xf>
    <xf numFmtId="0" fontId="0" fillId="2" borderId="14" xfId="0" applyFill="1" applyBorder="1" applyAlignment="1">
      <alignment/>
    </xf>
    <xf numFmtId="0" fontId="0" fillId="2" borderId="0" xfId="0" applyFill="1" applyBorder="1" applyAlignment="1">
      <alignment/>
    </xf>
    <xf numFmtId="0" fontId="0" fillId="2" borderId="15" xfId="0" applyFill="1" applyBorder="1" applyAlignment="1">
      <alignment/>
    </xf>
    <xf numFmtId="0" fontId="0" fillId="2" borderId="16" xfId="0" applyFill="1" applyBorder="1" applyAlignment="1">
      <alignment/>
    </xf>
    <xf numFmtId="0" fontId="0" fillId="2" borderId="17" xfId="0" applyFill="1" applyBorder="1" applyAlignment="1">
      <alignment horizontal="center"/>
    </xf>
    <xf numFmtId="0" fontId="0" fillId="2" borderId="18" xfId="0" applyFill="1" applyBorder="1" applyAlignment="1">
      <alignment horizontal="center"/>
    </xf>
    <xf numFmtId="0" fontId="0" fillId="2" borderId="19" xfId="0" applyFill="1" applyBorder="1" applyAlignment="1">
      <alignment/>
    </xf>
    <xf numFmtId="0" fontId="0" fillId="2" borderId="20" xfId="0" applyFill="1" applyBorder="1" applyAlignment="1">
      <alignment/>
    </xf>
    <xf numFmtId="0" fontId="0" fillId="2" borderId="21" xfId="0" applyFill="1" applyBorder="1" applyAlignment="1">
      <alignment/>
    </xf>
    <xf numFmtId="0" fontId="3" fillId="0" borderId="1" xfId="0" applyFont="1" applyFill="1" applyBorder="1" applyAlignment="1">
      <alignment horizontal="justify" vertical="top" wrapText="1"/>
    </xf>
    <xf numFmtId="0" fontId="3" fillId="0" borderId="1" xfId="0" applyFont="1" applyFill="1" applyBorder="1" applyAlignment="1">
      <alignment horizontal="right" vertical="center" wrapText="1"/>
    </xf>
    <xf numFmtId="177" fontId="3" fillId="0" borderId="1" xfId="15" applyNumberFormat="1" applyFont="1" applyFill="1" applyBorder="1" applyAlignment="1">
      <alignment horizontal="right" vertical="center" wrapText="1"/>
    </xf>
    <xf numFmtId="14" fontId="3" fillId="0" borderId="1" xfId="0" applyNumberFormat="1" applyFont="1" applyFill="1" applyBorder="1" applyAlignment="1">
      <alignment horizontal="right" vertical="center" wrapText="1"/>
    </xf>
    <xf numFmtId="2" fontId="3" fillId="0" borderId="1" xfId="0" applyNumberFormat="1" applyFont="1" applyBorder="1" applyAlignment="1">
      <alignment vertical="center" wrapText="1"/>
    </xf>
    <xf numFmtId="0" fontId="3" fillId="0" borderId="1" xfId="0" applyFont="1" applyFill="1" applyBorder="1" applyAlignment="1">
      <alignment vertical="center" wrapText="1"/>
    </xf>
    <xf numFmtId="3" fontId="3" fillId="0" borderId="1" xfId="0" applyNumberFormat="1" applyFont="1" applyBorder="1" applyAlignment="1">
      <alignment horizontal="right" vertical="center" wrapText="1"/>
    </xf>
    <xf numFmtId="0" fontId="3" fillId="0" borderId="0" xfId="0" applyFont="1" applyAlignment="1">
      <alignment horizontal="right" vertical="center" wrapText="1"/>
    </xf>
    <xf numFmtId="2" fontId="3" fillId="0" borderId="0" xfId="0" applyNumberFormat="1" applyFont="1" applyAlignment="1">
      <alignment vertical="center" wrapText="1"/>
    </xf>
    <xf numFmtId="0" fontId="9" fillId="0" borderId="1" xfId="0" applyFont="1" applyBorder="1" applyAlignment="1">
      <alignment vertical="center" wrapText="1"/>
    </xf>
    <xf numFmtId="0" fontId="8" fillId="3" borderId="1" xfId="0" applyFont="1" applyFill="1" applyBorder="1" applyAlignment="1">
      <alignment horizontal="center" vertical="center" wrapText="1"/>
    </xf>
    <xf numFmtId="0" fontId="9" fillId="0" borderId="1" xfId="0" applyFont="1" applyBorder="1" applyAlignment="1">
      <alignment horizontal="center" vertical="center" wrapText="1"/>
    </xf>
    <xf numFmtId="9" fontId="9" fillId="0" borderId="1" xfId="0" applyNumberFormat="1" applyFont="1" applyBorder="1" applyAlignment="1">
      <alignment horizontal="center" vertical="center" wrapText="1"/>
    </xf>
    <xf numFmtId="0" fontId="8" fillId="0" borderId="1" xfId="0" applyFont="1" applyBorder="1" applyAlignment="1">
      <alignment vertical="center" wrapText="1"/>
    </xf>
    <xf numFmtId="0" fontId="8" fillId="0" borderId="1" xfId="0" applyFont="1" applyBorder="1" applyAlignment="1">
      <alignment horizontal="center" vertical="center" wrapText="1"/>
    </xf>
    <xf numFmtId="9" fontId="8" fillId="0" borderId="1" xfId="19" applyFont="1" applyBorder="1" applyAlignment="1">
      <alignment horizontal="center" vertical="center" wrapText="1"/>
    </xf>
    <xf numFmtId="0" fontId="10" fillId="0" borderId="1" xfId="0" applyFont="1" applyBorder="1" applyAlignment="1">
      <alignment vertical="center" wrapText="1"/>
    </xf>
    <xf numFmtId="0" fontId="1" fillId="0" borderId="0" xfId="0" applyFont="1" applyAlignment="1">
      <alignment/>
    </xf>
    <xf numFmtId="0" fontId="3" fillId="0" borderId="1" xfId="0" applyNumberFormat="1" applyFont="1" applyBorder="1" applyAlignment="1">
      <alignment horizontal="center" vertical="center" wrapText="1"/>
    </xf>
    <xf numFmtId="0" fontId="10" fillId="0" borderId="1" xfId="0" applyFont="1" applyBorder="1" applyAlignment="1">
      <alignment horizontal="center" vertical="center" wrapText="1"/>
    </xf>
    <xf numFmtId="0" fontId="10" fillId="4" borderId="1" xfId="0" applyFont="1" applyFill="1" applyBorder="1" applyAlignment="1">
      <alignment horizontal="center" vertical="center" wrapText="1"/>
    </xf>
    <xf numFmtId="0" fontId="10" fillId="4" borderId="1" xfId="0" applyFont="1" applyFill="1" applyBorder="1" applyAlignment="1">
      <alignment vertical="center" wrapText="1"/>
    </xf>
    <xf numFmtId="0" fontId="0" fillId="0" borderId="0" xfId="0" applyBorder="1" applyAlignment="1">
      <alignment/>
    </xf>
    <xf numFmtId="0" fontId="10" fillId="0" borderId="2" xfId="0" applyFont="1" applyBorder="1" applyAlignment="1">
      <alignment horizontal="center" vertical="center" wrapText="1"/>
    </xf>
    <xf numFmtId="0" fontId="3" fillId="0" borderId="0" xfId="0" applyFont="1" applyBorder="1" applyAlignment="1">
      <alignment vertical="center" wrapText="1"/>
    </xf>
    <xf numFmtId="0" fontId="3" fillId="0" borderId="0" xfId="0" applyNumberFormat="1" applyFont="1" applyBorder="1" applyAlignment="1">
      <alignment vertical="center" wrapText="1"/>
    </xf>
    <xf numFmtId="0" fontId="3" fillId="0" borderId="8" xfId="0" applyFont="1" applyFill="1" applyBorder="1" applyAlignment="1">
      <alignment vertical="center" wrapText="1"/>
    </xf>
    <xf numFmtId="0" fontId="6" fillId="3" borderId="1" xfId="0" applyFont="1" applyFill="1" applyBorder="1" applyAlignment="1">
      <alignment horizontal="center" vertical="center" wrapText="1"/>
    </xf>
    <xf numFmtId="0" fontId="0" fillId="0" borderId="1" xfId="0" applyFont="1" applyBorder="1" applyAlignment="1">
      <alignment vertical="center" wrapText="1"/>
    </xf>
    <xf numFmtId="0" fontId="6" fillId="0" borderId="1" xfId="0" applyFont="1" applyBorder="1" applyAlignment="1">
      <alignment vertical="center" wrapText="1"/>
    </xf>
    <xf numFmtId="0" fontId="0" fillId="0" borderId="1" xfId="0" applyFont="1" applyBorder="1" applyAlignment="1">
      <alignment horizontal="center" vertical="center" wrapText="1"/>
    </xf>
    <xf numFmtId="0" fontId="6" fillId="0" borderId="1" xfId="0" applyFont="1" applyBorder="1" applyAlignment="1">
      <alignment horizontal="center" vertical="center" wrapText="1"/>
    </xf>
    <xf numFmtId="0" fontId="10" fillId="0" borderId="0" xfId="0" applyFont="1" applyAlignment="1">
      <alignment vertical="center" wrapText="1"/>
    </xf>
    <xf numFmtId="9" fontId="3" fillId="0" borderId="0" xfId="19" applyFont="1" applyBorder="1" applyAlignment="1">
      <alignment vertical="center" wrapText="1"/>
    </xf>
    <xf numFmtId="0" fontId="10" fillId="0" borderId="0" xfId="0" applyFont="1" applyAlignment="1">
      <alignment horizontal="left" vertical="center" wrapText="1"/>
    </xf>
    <xf numFmtId="0" fontId="3" fillId="0" borderId="22"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1" xfId="0" applyFont="1" applyBorder="1" applyAlignment="1">
      <alignment horizontal="center" vertical="center" wrapText="1"/>
    </xf>
    <xf numFmtId="0" fontId="6" fillId="2" borderId="0" xfId="0" applyFont="1" applyFill="1" applyBorder="1" applyAlignment="1">
      <alignment horizontal="center"/>
    </xf>
    <xf numFmtId="0" fontId="6" fillId="2" borderId="28" xfId="0" applyFont="1" applyFill="1" applyBorder="1" applyAlignment="1">
      <alignment horizontal="center"/>
    </xf>
    <xf numFmtId="0" fontId="6" fillId="2" borderId="29" xfId="0" applyFont="1" applyFill="1" applyBorder="1" applyAlignment="1">
      <alignment horizontal="center"/>
    </xf>
    <xf numFmtId="0" fontId="7" fillId="0" borderId="0" xfId="0" applyFont="1" applyFill="1" applyBorder="1" applyAlignment="1">
      <alignment horizontal="justify" vertical="center" wrapText="1"/>
    </xf>
  </cellXfs>
  <cellStyles count="6">
    <cellStyle name="Normal" xfId="0"/>
    <cellStyle name="Comma" xfId="15"/>
    <cellStyle name="Comma [0]" xfId="16"/>
    <cellStyle name="Currency" xfId="17"/>
    <cellStyle name="Currency [0]" xfId="18"/>
    <cellStyle name="Percent" xfId="19"/>
  </cellStyles>
  <dxfs count="4">
    <dxf>
      <font>
        <sz val="8"/>
        <name val="Calibri"/>
      </font>
      <alignment vertical="center" wrapText="1" readingOrder="0"/>
      <border/>
    </dxf>
    <dxf>
      <font>
        <sz val="8"/>
      </font>
      <border/>
    </dxf>
    <dxf>
      <font>
        <name val="Calibri"/>
      </font>
      <border/>
    </dxf>
    <dxf>
      <alignment vertical="center" wrapText="1" readingOrder="0"/>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pivotCacheDefinition" Target="pivotCache/pivotCacheDefinition5.xml" /><Relationship Id="rId14" Type="http://schemas.openxmlformats.org/officeDocument/2006/relationships/pivotCacheDefinition" Target="pivotCache/pivotCacheDefinition1.xml" /><Relationship Id="rId15" Type="http://schemas.openxmlformats.org/officeDocument/2006/relationships/pivotCacheDefinition" Target="pivotCache/pivotCacheDefinition3.xml" /><Relationship Id="rId16" Type="http://schemas.openxmlformats.org/officeDocument/2006/relationships/pivotCacheDefinition" Target="pivotCache/pivotCacheDefinition2.xml" /><Relationship Id="rId17" Type="http://schemas.openxmlformats.org/officeDocument/2006/relationships/pivotCacheDefinition" Target="pivotCache/pivotCacheDefinition6.xml" /><Relationship Id="rId18" Type="http://schemas.openxmlformats.org/officeDocument/2006/relationships/pivotCacheDefinition" Target="pivotCache/pivotCacheDefinition4.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161925</xdr:colOff>
      <xdr:row>4</xdr:row>
      <xdr:rowOff>9525</xdr:rowOff>
    </xdr:from>
    <xdr:to>
      <xdr:col>4</xdr:col>
      <xdr:colOff>314325</xdr:colOff>
      <xdr:row>6</xdr:row>
      <xdr:rowOff>0</xdr:rowOff>
    </xdr:to>
    <xdr:sp>
      <xdr:nvSpPr>
        <xdr:cNvPr id="1" name="Rectangle 2"/>
        <xdr:cNvSpPr>
          <a:spLocks/>
        </xdr:cNvSpPr>
      </xdr:nvSpPr>
      <xdr:spPr>
        <a:xfrm>
          <a:off x="923925" y="657225"/>
          <a:ext cx="1609725" cy="314325"/>
        </a:xfrm>
        <a:prstGeom prst="rect">
          <a:avLst/>
        </a:prstGeom>
        <a:solidFill>
          <a:srgbClr val="FF9900"/>
        </a:solidFill>
        <a:ln w="9525" cmpd="sng">
          <a:solidFill>
            <a:srgbClr val="FFFFFF"/>
          </a:solidFill>
          <a:headEnd type="none"/>
          <a:tailEnd type="none"/>
        </a:ln>
      </xdr:spPr>
      <xdr:txBody>
        <a:bodyPr vertOverflow="clip" wrap="square" anchor="ctr"/>
        <a:p>
          <a:pPr algn="ctr">
            <a:defRPr/>
          </a:pPr>
          <a:r>
            <a:rPr lang="en-US" cap="none" sz="1000" b="1" i="0" u="none" baseline="0">
              <a:latin typeface="Arial"/>
              <a:ea typeface="Arial"/>
              <a:cs typeface="Arial"/>
            </a:rPr>
            <a:t>CICLO I</a:t>
          </a:r>
        </a:p>
      </xdr:txBody>
    </xdr:sp>
    <xdr:clientData/>
  </xdr:twoCellAnchor>
  <xdr:twoCellAnchor>
    <xdr:from>
      <xdr:col>5</xdr:col>
      <xdr:colOff>133350</xdr:colOff>
      <xdr:row>4</xdr:row>
      <xdr:rowOff>19050</xdr:rowOff>
    </xdr:from>
    <xdr:to>
      <xdr:col>8</xdr:col>
      <xdr:colOff>314325</xdr:colOff>
      <xdr:row>6</xdr:row>
      <xdr:rowOff>9525</xdr:rowOff>
    </xdr:to>
    <xdr:sp>
      <xdr:nvSpPr>
        <xdr:cNvPr id="2" name="Rectangle 3"/>
        <xdr:cNvSpPr>
          <a:spLocks/>
        </xdr:cNvSpPr>
      </xdr:nvSpPr>
      <xdr:spPr>
        <a:xfrm>
          <a:off x="2838450" y="666750"/>
          <a:ext cx="1638300" cy="314325"/>
        </a:xfrm>
        <a:prstGeom prst="rect">
          <a:avLst/>
        </a:prstGeom>
        <a:solidFill>
          <a:srgbClr val="FF9900"/>
        </a:solidFill>
        <a:ln w="9525" cmpd="sng">
          <a:solidFill>
            <a:srgbClr val="FFFFFF"/>
          </a:solidFill>
          <a:headEnd type="none"/>
          <a:tailEnd type="none"/>
        </a:ln>
      </xdr:spPr>
      <xdr:txBody>
        <a:bodyPr vertOverflow="clip" wrap="square" anchor="ctr"/>
        <a:p>
          <a:pPr algn="ctr">
            <a:defRPr/>
          </a:pPr>
          <a:r>
            <a:rPr lang="en-US" cap="none" sz="1000" b="1" i="0" u="none" baseline="0">
              <a:latin typeface="Arial"/>
              <a:ea typeface="Arial"/>
              <a:cs typeface="Arial"/>
            </a:rPr>
            <a:t>CICLO II</a:t>
          </a:r>
        </a:p>
      </xdr:txBody>
    </xdr:sp>
    <xdr:clientData/>
  </xdr:twoCellAnchor>
  <xdr:twoCellAnchor>
    <xdr:from>
      <xdr:col>9</xdr:col>
      <xdr:colOff>9525</xdr:colOff>
      <xdr:row>4</xdr:row>
      <xdr:rowOff>9525</xdr:rowOff>
    </xdr:from>
    <xdr:to>
      <xdr:col>12</xdr:col>
      <xdr:colOff>276225</xdr:colOff>
      <xdr:row>6</xdr:row>
      <xdr:rowOff>0</xdr:rowOff>
    </xdr:to>
    <xdr:sp>
      <xdr:nvSpPr>
        <xdr:cNvPr id="3" name="Rectangle 4"/>
        <xdr:cNvSpPr>
          <a:spLocks/>
        </xdr:cNvSpPr>
      </xdr:nvSpPr>
      <xdr:spPr>
        <a:xfrm>
          <a:off x="4657725" y="657225"/>
          <a:ext cx="1724025" cy="314325"/>
        </a:xfrm>
        <a:prstGeom prst="rect">
          <a:avLst/>
        </a:prstGeom>
        <a:solidFill>
          <a:srgbClr val="FF9900"/>
        </a:solidFill>
        <a:ln w="9525" cmpd="sng">
          <a:solidFill>
            <a:srgbClr val="FFFFFF"/>
          </a:solidFill>
          <a:headEnd type="none"/>
          <a:tailEnd type="none"/>
        </a:ln>
      </xdr:spPr>
      <xdr:txBody>
        <a:bodyPr vertOverflow="clip" wrap="square" anchor="ctr"/>
        <a:p>
          <a:pPr algn="ctr">
            <a:defRPr/>
          </a:pPr>
          <a:r>
            <a:rPr lang="en-US" cap="none" sz="1000" b="1" i="0" u="none" baseline="0">
              <a:latin typeface="Arial"/>
              <a:ea typeface="Arial"/>
              <a:cs typeface="Arial"/>
            </a:rPr>
            <a:t>CICLO III</a:t>
          </a:r>
        </a:p>
      </xdr:txBody>
    </xdr:sp>
    <xdr:clientData/>
  </xdr:twoCellAnchor>
  <xdr:twoCellAnchor>
    <xdr:from>
      <xdr:col>1</xdr:col>
      <xdr:colOff>333375</xdr:colOff>
      <xdr:row>8</xdr:row>
      <xdr:rowOff>85725</xdr:rowOff>
    </xdr:from>
    <xdr:to>
      <xdr:col>4</xdr:col>
      <xdr:colOff>161925</xdr:colOff>
      <xdr:row>10</xdr:row>
      <xdr:rowOff>76200</xdr:rowOff>
    </xdr:to>
    <xdr:sp>
      <xdr:nvSpPr>
        <xdr:cNvPr id="4" name="Rectangle 5"/>
        <xdr:cNvSpPr>
          <a:spLocks/>
        </xdr:cNvSpPr>
      </xdr:nvSpPr>
      <xdr:spPr>
        <a:xfrm>
          <a:off x="1095375" y="1390650"/>
          <a:ext cx="1285875" cy="314325"/>
        </a:xfrm>
        <a:prstGeom prst="rect">
          <a:avLst/>
        </a:prstGeom>
        <a:solidFill>
          <a:srgbClr val="FF9900"/>
        </a:solidFill>
        <a:ln w="9525" cmpd="sng">
          <a:solidFill>
            <a:srgbClr val="FFFFFF"/>
          </a:solidFill>
          <a:headEnd type="none"/>
          <a:tailEnd type="none"/>
        </a:ln>
      </xdr:spPr>
      <xdr:txBody>
        <a:bodyPr vertOverflow="clip" wrap="square" anchor="ctr"/>
        <a:p>
          <a:pPr algn="ctr">
            <a:defRPr/>
          </a:pPr>
          <a:r>
            <a:rPr lang="en-US" cap="none" sz="1000" b="1" i="0" u="none" baseline="0">
              <a:latin typeface="Arial"/>
              <a:ea typeface="Arial"/>
              <a:cs typeface="Arial"/>
            </a:rPr>
            <a:t>CICLO I</a:t>
          </a:r>
        </a:p>
      </xdr:txBody>
    </xdr:sp>
    <xdr:clientData/>
  </xdr:twoCellAnchor>
  <xdr:twoCellAnchor>
    <xdr:from>
      <xdr:col>5</xdr:col>
      <xdr:colOff>133350</xdr:colOff>
      <xdr:row>8</xdr:row>
      <xdr:rowOff>104775</xdr:rowOff>
    </xdr:from>
    <xdr:to>
      <xdr:col>8</xdr:col>
      <xdr:colOff>0</xdr:colOff>
      <xdr:row>10</xdr:row>
      <xdr:rowOff>95250</xdr:rowOff>
    </xdr:to>
    <xdr:sp>
      <xdr:nvSpPr>
        <xdr:cNvPr id="5" name="Rectangle 6"/>
        <xdr:cNvSpPr>
          <a:spLocks/>
        </xdr:cNvSpPr>
      </xdr:nvSpPr>
      <xdr:spPr>
        <a:xfrm>
          <a:off x="2838450" y="1409700"/>
          <a:ext cx="1323975" cy="314325"/>
        </a:xfrm>
        <a:prstGeom prst="rect">
          <a:avLst/>
        </a:prstGeom>
        <a:solidFill>
          <a:srgbClr val="FF9900"/>
        </a:solidFill>
        <a:ln w="9525" cmpd="sng">
          <a:solidFill>
            <a:srgbClr val="FFFFFF"/>
          </a:solidFill>
          <a:headEnd type="none"/>
          <a:tailEnd type="none"/>
        </a:ln>
      </xdr:spPr>
      <xdr:txBody>
        <a:bodyPr vertOverflow="clip" wrap="square" anchor="ctr"/>
        <a:p>
          <a:pPr algn="ctr">
            <a:defRPr/>
          </a:pPr>
          <a:r>
            <a:rPr lang="en-US" cap="none" sz="1000" b="1" i="0" u="none" baseline="0">
              <a:latin typeface="Arial"/>
              <a:ea typeface="Arial"/>
              <a:cs typeface="Arial"/>
            </a:rPr>
            <a:t>CICLO II</a:t>
          </a:r>
        </a:p>
      </xdr:txBody>
    </xdr:sp>
    <xdr:clientData/>
  </xdr:twoCellAnchor>
  <xdr:twoCellAnchor>
    <xdr:from>
      <xdr:col>9</xdr:col>
      <xdr:colOff>190500</xdr:colOff>
      <xdr:row>8</xdr:row>
      <xdr:rowOff>123825</xdr:rowOff>
    </xdr:from>
    <xdr:to>
      <xdr:col>12</xdr:col>
      <xdr:colOff>47625</xdr:colOff>
      <xdr:row>10</xdr:row>
      <xdr:rowOff>114300</xdr:rowOff>
    </xdr:to>
    <xdr:sp>
      <xdr:nvSpPr>
        <xdr:cNvPr id="6" name="Rectangle 7"/>
        <xdr:cNvSpPr>
          <a:spLocks/>
        </xdr:cNvSpPr>
      </xdr:nvSpPr>
      <xdr:spPr>
        <a:xfrm>
          <a:off x="4838700" y="1428750"/>
          <a:ext cx="1314450" cy="314325"/>
        </a:xfrm>
        <a:prstGeom prst="rect">
          <a:avLst/>
        </a:prstGeom>
        <a:solidFill>
          <a:srgbClr val="FF9900"/>
        </a:solidFill>
        <a:ln w="9525" cmpd="sng">
          <a:solidFill>
            <a:srgbClr val="FFFFFF"/>
          </a:solidFill>
          <a:headEnd type="none"/>
          <a:tailEnd type="none"/>
        </a:ln>
      </xdr:spPr>
      <xdr:txBody>
        <a:bodyPr vertOverflow="clip" wrap="square" anchor="ctr"/>
        <a:p>
          <a:pPr algn="ctr">
            <a:defRPr/>
          </a:pPr>
          <a:r>
            <a:rPr lang="en-US" cap="none" sz="1000" b="1" i="0" u="none" baseline="0">
              <a:latin typeface="Arial"/>
              <a:ea typeface="Arial"/>
              <a:cs typeface="Arial"/>
            </a:rPr>
            <a:t>CICLO III</a:t>
          </a:r>
        </a:p>
      </xdr:txBody>
    </xdr:sp>
    <xdr:clientData/>
  </xdr:twoCellAnchor>
  <xdr:twoCellAnchor>
    <xdr:from>
      <xdr:col>1</xdr:col>
      <xdr:colOff>104775</xdr:colOff>
      <xdr:row>12</xdr:row>
      <xdr:rowOff>76200</xdr:rowOff>
    </xdr:from>
    <xdr:to>
      <xdr:col>5</xdr:col>
      <xdr:colOff>47625</xdr:colOff>
      <xdr:row>12</xdr:row>
      <xdr:rowOff>76200</xdr:rowOff>
    </xdr:to>
    <xdr:sp>
      <xdr:nvSpPr>
        <xdr:cNvPr id="7" name="Line 9"/>
        <xdr:cNvSpPr>
          <a:spLocks/>
        </xdr:cNvSpPr>
      </xdr:nvSpPr>
      <xdr:spPr>
        <a:xfrm flipH="1">
          <a:off x="866775" y="2028825"/>
          <a:ext cx="1885950" cy="0"/>
        </a:xfrm>
        <a:prstGeom prst="line">
          <a:avLst/>
        </a:prstGeom>
        <a:noFill/>
        <a:ln w="12700"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457200</xdr:colOff>
      <xdr:row>12</xdr:row>
      <xdr:rowOff>76200</xdr:rowOff>
    </xdr:from>
    <xdr:to>
      <xdr:col>12</xdr:col>
      <xdr:colOff>266700</xdr:colOff>
      <xdr:row>12</xdr:row>
      <xdr:rowOff>76200</xdr:rowOff>
    </xdr:to>
    <xdr:sp>
      <xdr:nvSpPr>
        <xdr:cNvPr id="8" name="Line 10"/>
        <xdr:cNvSpPr>
          <a:spLocks/>
        </xdr:cNvSpPr>
      </xdr:nvSpPr>
      <xdr:spPr>
        <a:xfrm flipH="1">
          <a:off x="4619625" y="2028825"/>
          <a:ext cx="1752600" cy="0"/>
        </a:xfrm>
        <a:prstGeom prst="line">
          <a:avLst/>
        </a:prstGeom>
        <a:noFill/>
        <a:ln w="12700"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409575</xdr:colOff>
      <xdr:row>3</xdr:row>
      <xdr:rowOff>76200</xdr:rowOff>
    </xdr:from>
    <xdr:to>
      <xdr:col>12</xdr:col>
      <xdr:colOff>295275</xdr:colOff>
      <xdr:row>3</xdr:row>
      <xdr:rowOff>85725</xdr:rowOff>
    </xdr:to>
    <xdr:sp>
      <xdr:nvSpPr>
        <xdr:cNvPr id="9" name="Line 11"/>
        <xdr:cNvSpPr>
          <a:spLocks/>
        </xdr:cNvSpPr>
      </xdr:nvSpPr>
      <xdr:spPr>
        <a:xfrm flipH="1" flipV="1">
          <a:off x="4572000" y="561975"/>
          <a:ext cx="1828800" cy="9525"/>
        </a:xfrm>
        <a:prstGeom prst="line">
          <a:avLst/>
        </a:prstGeom>
        <a:noFill/>
        <a:ln w="12700"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123825</xdr:colOff>
      <xdr:row>3</xdr:row>
      <xdr:rowOff>66675</xdr:rowOff>
    </xdr:from>
    <xdr:to>
      <xdr:col>5</xdr:col>
      <xdr:colOff>123825</xdr:colOff>
      <xdr:row>3</xdr:row>
      <xdr:rowOff>66675</xdr:rowOff>
    </xdr:to>
    <xdr:sp>
      <xdr:nvSpPr>
        <xdr:cNvPr id="10" name="Line 12"/>
        <xdr:cNvSpPr>
          <a:spLocks/>
        </xdr:cNvSpPr>
      </xdr:nvSpPr>
      <xdr:spPr>
        <a:xfrm flipH="1">
          <a:off x="885825" y="552450"/>
          <a:ext cx="1943100" cy="0"/>
        </a:xfrm>
        <a:prstGeom prst="line">
          <a:avLst/>
        </a:prstGeom>
        <a:noFill/>
        <a:ln w="12700"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133350</xdr:colOff>
      <xdr:row>3</xdr:row>
      <xdr:rowOff>76200</xdr:rowOff>
    </xdr:from>
    <xdr:to>
      <xdr:col>1</xdr:col>
      <xdr:colOff>142875</xdr:colOff>
      <xdr:row>4</xdr:row>
      <xdr:rowOff>57150</xdr:rowOff>
    </xdr:to>
    <xdr:sp>
      <xdr:nvSpPr>
        <xdr:cNvPr id="11" name="Line 13"/>
        <xdr:cNvSpPr>
          <a:spLocks/>
        </xdr:cNvSpPr>
      </xdr:nvSpPr>
      <xdr:spPr>
        <a:xfrm>
          <a:off x="895350" y="561975"/>
          <a:ext cx="9525" cy="1428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295275</xdr:colOff>
      <xdr:row>3</xdr:row>
      <xdr:rowOff>85725</xdr:rowOff>
    </xdr:from>
    <xdr:to>
      <xdr:col>12</xdr:col>
      <xdr:colOff>295275</xdr:colOff>
      <xdr:row>4</xdr:row>
      <xdr:rowOff>76200</xdr:rowOff>
    </xdr:to>
    <xdr:sp>
      <xdr:nvSpPr>
        <xdr:cNvPr id="12" name="Line 14"/>
        <xdr:cNvSpPr>
          <a:spLocks/>
        </xdr:cNvSpPr>
      </xdr:nvSpPr>
      <xdr:spPr>
        <a:xfrm>
          <a:off x="6400800" y="571500"/>
          <a:ext cx="0" cy="152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114300</xdr:colOff>
      <xdr:row>11</xdr:row>
      <xdr:rowOff>0</xdr:rowOff>
    </xdr:from>
    <xdr:to>
      <xdr:col>1</xdr:col>
      <xdr:colOff>114300</xdr:colOff>
      <xdr:row>12</xdr:row>
      <xdr:rowOff>66675</xdr:rowOff>
    </xdr:to>
    <xdr:sp>
      <xdr:nvSpPr>
        <xdr:cNvPr id="13" name="Line 15"/>
        <xdr:cNvSpPr>
          <a:spLocks/>
        </xdr:cNvSpPr>
      </xdr:nvSpPr>
      <xdr:spPr>
        <a:xfrm flipV="1">
          <a:off x="876300" y="1790700"/>
          <a:ext cx="0" cy="2286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257175</xdr:colOff>
      <xdr:row>11</xdr:row>
      <xdr:rowOff>19050</xdr:rowOff>
    </xdr:from>
    <xdr:to>
      <xdr:col>12</xdr:col>
      <xdr:colOff>257175</xdr:colOff>
      <xdr:row>12</xdr:row>
      <xdr:rowOff>57150</xdr:rowOff>
    </xdr:to>
    <xdr:sp>
      <xdr:nvSpPr>
        <xdr:cNvPr id="14" name="Line 16"/>
        <xdr:cNvSpPr>
          <a:spLocks/>
        </xdr:cNvSpPr>
      </xdr:nvSpPr>
      <xdr:spPr>
        <a:xfrm flipV="1">
          <a:off x="6362700" y="1809750"/>
          <a:ext cx="0" cy="2000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0</xdr:colOff>
      <xdr:row>22</xdr:row>
      <xdr:rowOff>104775</xdr:rowOff>
    </xdr:from>
    <xdr:to>
      <xdr:col>16</xdr:col>
      <xdr:colOff>0</xdr:colOff>
      <xdr:row>27</xdr:row>
      <xdr:rowOff>85725</xdr:rowOff>
    </xdr:to>
    <xdr:sp>
      <xdr:nvSpPr>
        <xdr:cNvPr id="15" name="Line 21"/>
        <xdr:cNvSpPr>
          <a:spLocks/>
        </xdr:cNvSpPr>
      </xdr:nvSpPr>
      <xdr:spPr>
        <a:xfrm>
          <a:off x="8305800" y="3676650"/>
          <a:ext cx="0" cy="790575"/>
        </a:xfrm>
        <a:prstGeom prst="line">
          <a:avLst/>
        </a:prstGeom>
        <a:noFill/>
        <a:ln w="9525" cmpd="sng">
          <a:solidFill>
            <a:srgbClr val="000000"/>
          </a:solidFill>
          <a:prstDash val="lgDashDotDot"/>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_rels/pivotCacheDefinition2.xml.rels><?xml version="1.0" encoding="utf-8" standalone="yes"?><Relationships xmlns="http://schemas.openxmlformats.org/package/2006/relationships"><Relationship Id="rId1" Type="http://schemas.openxmlformats.org/officeDocument/2006/relationships/pivotCacheRecords" Target="pivotCacheRecords2.xml" /></Relationships>
</file>

<file path=xl/pivotCache/_rels/pivotCacheDefinition3.xml.rels><?xml version="1.0" encoding="utf-8" standalone="yes"?><Relationships xmlns="http://schemas.openxmlformats.org/package/2006/relationships"><Relationship Id="rId1" Type="http://schemas.openxmlformats.org/officeDocument/2006/relationships/pivotCacheRecords" Target="pivotCacheRecords3.xml" /></Relationships>
</file>

<file path=xl/pivotCache/_rels/pivotCacheDefinition4.xml.rels><?xml version="1.0" encoding="utf-8" standalone="yes"?><Relationships xmlns="http://schemas.openxmlformats.org/package/2006/relationships"><Relationship Id="rId1" Type="http://schemas.openxmlformats.org/officeDocument/2006/relationships/pivotCacheRecords" Target="pivotCacheRecords4.xml" /></Relationships>
</file>

<file path=xl/pivotCache/_rels/pivotCacheDefinition5.xml.rels><?xml version="1.0" encoding="utf-8" standalone="yes"?><Relationships xmlns="http://schemas.openxmlformats.org/package/2006/relationships"><Relationship Id="rId1" Type="http://schemas.openxmlformats.org/officeDocument/2006/relationships/pivotCacheRecords" Target="pivotCacheRecords5.xml" /></Relationships>
</file>

<file path=xl/pivotCache/_rels/pivotCacheDefinition6.xml.rels><?xml version="1.0" encoding="utf-8" standalone="yes"?><Relationships xmlns="http://schemas.openxmlformats.org/package/2006/relationships"><Relationship Id="rId1" Type="http://schemas.openxmlformats.org/officeDocument/2006/relationships/pivotCacheRecords" Target="pivotCacheRecords6.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worksheetSource ref="A1:O171" sheet="PAD 2012"/>
  </cacheSource>
  <cacheFields count="15">
    <cacheField name="No">
      <sharedItems containsMixedTypes="1" containsNumber="1" containsInteger="1"/>
    </cacheField>
    <cacheField name="DIRECCI?N SECTORIAL">
      <sharedItems containsBlank="1" containsMixedTypes="0" count="15">
        <s v="AMBIENTE"/>
        <s v="AMBIENTE - CONTRALORIA GENERAL DE LA REPÚBLICA -CGR"/>
        <s v="AMBIENTE - CONTROL SOCIAL Y DESARROLLO LOCAL -  EDUCACIÓN, CULTURA, RECREACIÓN Y DEPORTE"/>
        <s v="CONTROL SOCIAL Y DESARROLLO LOCAL"/>
        <s v="CONTROL URBANO"/>
        <s v="CONTROL URBANO -    CONTROL SOCIAL Y EL DESARROLLO LOCAL"/>
        <s v="CONTROL URBANO -  HÁBITAT Y SERVICIOS PÚBLICOS - AMBIENTE"/>
        <s v="CONTROL URBANO -  MOVILIDAD"/>
        <s v="EDUCACIÓN, CULTURA, RECREACIÓN Y DEPORTE"/>
        <s v="GOBIERNO"/>
        <s v="HÁBITAT Y SERVICIOS PÚBLICOS"/>
        <s v="HACIENDA,. DESARROLLO ECONOMICO, INDUSTRIA Y TURISMO "/>
        <s v="MOVILIDAD"/>
        <s v="SALUD E INTEGRACION SOCIAL"/>
        <m/>
      </sharedItems>
    </cacheField>
    <cacheField name="SUJETO DE CONTROL">
      <sharedItems containsBlank="1" containsMixedTypes="0" count="121">
        <s v="LOCALIDAD SAN CRISTOBAL"/>
        <s v="LOCALIDAD RAFAEL URIBE URIBE "/>
        <s v="LOCALIDAD RAFAEL URIBE USAQUEN"/>
        <s v="SECRETARÍA DISTRITAL DE AMBIENTE - SDA"/>
        <s v="JARDIN BOTÁNICO JOSÉ CELESTINO MUTIS -JBJCM"/>
        <s v="SECRETARÍA DISTRITAL DE AMBIENTE - SDA - EAAB - ALCALDIA LOCAL SUBA - ENGATIVA - USAQUEN"/>
        <s v="LOCALIDAD USME"/>
        <s v="LOCALIDAD BOSA"/>
        <s v="JARDIN BOTANICO - SECRETARIA DISTRITAL DE AMBIENTE"/>
        <s v="SECRETARÍA DISTRITAL DE AMBIENTE - SDA - EAAB - ALCALDIA LOCAL FONTIBON - KENNEDY- BOSA"/>
        <s v=" SECRETARIA DISTRITAL DE AMBIENTE - SDA CORPORACIÓN AUTÓNOMA REGIONAL - CAR MINISTERIO DE AMBIENTE VIVIENDA Y DESARROLLO TERRITORIAL"/>
        <s v="SECRETARÍA DISTRITAL DE AMBIENTE - SDA, SECRETARÍA DE EDUCACIÓN DISTRITAL - SDE, FONDOS DE DESARROLLO LOCAL - FDL"/>
        <s v="FDL USAQUÉN"/>
        <s v="FDL CHAPINERO"/>
        <s v="FDL SANTAFE"/>
        <s v="FDL TUNJUELITO"/>
        <s v="FDL FONTIBÓN"/>
        <s v="FDL BARRIOS UNIDOS"/>
        <s v="FDL TEUSAQUILLO"/>
        <s v="FDL LOS MÁRTIRES"/>
        <s v="FDL ANTONIO NARIÑO"/>
        <s v="FDL LA CANDELARIA"/>
        <s v="UEL GOBIERNO"/>
        <s v="UEL IDU"/>
        <s v="UELSALUD"/>
        <s v="UEL EAAB"/>
        <s v="UEL IDRD"/>
        <s v="UEL EDUCACIÓN"/>
        <s v="UEL INTEGRACIÓN"/>
        <s v="FDL SAN CRISTOBAL"/>
        <s v="FDL USME"/>
        <s v="FDL BOSA"/>
        <s v="FDL KENNEDY"/>
        <s v="FDL ENGATIVA"/>
        <s v="FDL SUBA"/>
        <s v="FDL PUENTE ARANDA"/>
        <s v="FDL RAFAEL URIBE U."/>
        <s v="FDL CIUDAD BOLÍVAR"/>
        <s v="FDL SUMAPAZ"/>
        <s v="Curaduría    No .2"/>
        <s v="Secretaría Distrital de Planeación-SDP"/>
        <s v="Empresa de Renovación Urbana -ERU"/>
        <s v="Curaduría    No .3"/>
        <s v="Curaduría    No. 5   "/>
        <s v="Departamento Administrativo  de la defensoría del espacio Público- DADEP"/>
        <s v="DAPED"/>
        <s v="Curaduría   No. 1  "/>
        <s v="Curaduría  No. 4  "/>
        <s v="Alcaldías Locales  Curadurías Urbanas"/>
        <s v="Alcaldías Locales- Curadurías Urbanas"/>
        <s v="SDP- EAAB- SECRETARÍA DISTRITAL DE AMBIENTE"/>
        <s v="DADEP-IDU "/>
        <s v="SECRETARIA DE EDUCACION DISTRITAL - SED"/>
        <s v="UNIVERSIDAD DISTRITAL FRANCISCO JOSE DE CALDAS - UDFJC"/>
        <s v="SECRETARIA DISTRITAL DE CULTURA RECREACIÓN Y DEPORTE - SDCRD"/>
        <s v="INSTITUTO DISTRITAL PARA LA RECREACION Y EL DEPORTE  - IDRD"/>
        <s v="INSTITUTO DISTRITAL DE PATRIMONIO CULTURAL - IDPC"/>
        <s v="FUNDACION GILBERTO ALZATE AVENDAÑO - FGAA"/>
        <s v="ORQUESTA FILARMÓNICA DE BOGOTÁ - OFB"/>
        <s v="INSTITUTO INVESTIGACION EDUCATIVA Y DESARROLLO PEDAGOGICO - IDEP"/>
        <s v="CANAL CAPITAL"/>
        <s v="IDEARTES"/>
        <s v="Secretaría General de la Alcaldía  Mayor de Bogotá  D.C."/>
        <s v="Secretaría Distrital de Gobierno "/>
        <s v="Fondo de Vigilancia y Seguridad"/>
        <s v="Unidad Administrativa Especial del Cuerpo Oficial de Bomberos de Bogotá"/>
        <s v="Concejo de Bogotá"/>
        <s v="Instituto Distrital de la Participación y Acción Comunal /2/"/>
        <s v="FONDO DE PREVENCION Y ATENCION DE EMERGENCIAS - FOPAE /3/"/>
        <s v="Departamento Administrativo Servicio Civil Distrital - DASCD. /2/"/>
        <s v="Veeduría Distrital /2/"/>
        <s v="Personería de Bogotá /2/"/>
        <s v="Caja de la Vivienda Popular-CVP"/>
        <s v="Metrovivienda"/>
        <s v="Secretaría Distrital de Hábitat-SDH"/>
        <s v="Unidad Administrativa Especial de Servicios Públicos-UAESP"/>
        <s v="EMPRESA DE ACUEDUCTO Y ALCANTARILLADO DE BOGOTÁ D.C.-EAAB.  E.S.P."/>
        <s v="ETB"/>
        <s v="CODENSA"/>
        <s v="EMPRESA DE ENERGIA DE BOGOTA  S.A., ESP."/>
        <s v="EMPRESA GENERADORA DE ENERGÍA S.A., ESP.- EMGESA S.A. E.S.P."/>
        <s v="EMPRESA AGUAS DE BOGOTA S.A. E.S.P."/>
        <s v="COLOMBIA MÓVIL S.A. E.S.P."/>
        <s v="COMPAÑÍA COLOMBIANA DE SERVICIOS DE VALOR AGREGADO Y TELEMÁTICO S.A. ESP – COLVATEL S.A. ESP."/>
        <s v="GAS NATURAL S.A. E.S.P."/>
        <s v="TRANSPORTADORA DE GAS INTERNACIONAL S.A. E.S.P.– T.G.I. S.A. E.S.P."/>
        <s v="EMPRESA DE ENERGIA DE CUNDINAMARCA EEC- ESP S.A"/>
        <s v="GESTAGUAS "/>
        <s v="INSTITUTO PARA LA ECONOMIA SOCIAL IPES"/>
        <s v="SECRETARIA DISTRITAL DE HACIENDA "/>
        <s v="FONDO DE PRESTACIONES ECONOMICAS, CESANTÍAS Y PENSIONES - FONCEP"/>
        <s v="IPES - SDDE"/>
        <s v="INSTITUTO DISTRITAL DE TURISMO"/>
        <s v="UNIDAD ADMINISTRATIVA ESPECIAL DE CATASTRO DISTRITAL"/>
        <s v="SECRETARÍA DISTRITAL DE DESARROLLO ECONÓMICO - SDDE"/>
        <s v="IDU"/>
        <s v="SECRETARIA DISTRITAL DE MOVILIDAD"/>
        <s v="EMPRESA DE TRANSPORTE DEL TERCER MILENIO - TRANSMILENIO S.A."/>
        <s v="UNIDAD ADMINISTRATIVA ESPECIAL DE REHABILITACION Y MANTENIMIENTO VIAL"/>
        <s v="TERMINAL TRANSPORTES S.A."/>
        <s v="Fondo Financiero Distrital de Salud"/>
        <s v="Secretaría Distrital de Salud"/>
        <s v="Secretaría Distrital de Integración Social"/>
        <s v="Lotería de Bogotá"/>
        <s v="Hospital Simón Bolívar"/>
        <s v="Hospital La Victoria"/>
        <s v="Hospital Engativá"/>
        <s v="Hospital Bosa"/>
        <s v="Hospital Usme"/>
        <s v="Hospitales Rafael Uribe Uribe, Del Sur, Chapinero, usaquén, Pablo VI Bosa, Vista Hermosa y El Tunal"/>
        <s v="Hospitales El Tunal y Fontibon"/>
        <s v="Capital Salud EPS-S"/>
        <s v="IDIPRON"/>
        <s v="Hospital Occidente de Kennedy"/>
        <s v="Hospital San Blás"/>
        <s v="Hospital Suba"/>
        <s v="Hospital Centro Oriente"/>
        <s v="Hospital Tunjuelito"/>
        <s v="Hospital Santa Clara"/>
        <s v="Hospital Meissen"/>
        <m/>
      </sharedItems>
    </cacheField>
    <cacheField name="FASE O CICLO">
      <sharedItems containsBlank="1" containsMixedTypes="0" count="4">
        <s v="I"/>
        <s v="II"/>
        <s v="III"/>
        <m/>
      </sharedItems>
    </cacheField>
    <cacheField name="PTO EJECUTADO VIGENCIA ANTERIOR (Millones de $)">
      <sharedItems containsMixedTypes="1" containsNumber="1"/>
    </cacheField>
    <cacheField name="NIVEL DE COMPLEJIDAD">
      <sharedItems containsBlank="1" containsMixedTypes="0" count="8">
        <s v="Baja"/>
        <s v="Alta plus"/>
        <s v="Baja "/>
        <s v="NO APLICA"/>
        <s v="MEDIA"/>
        <s v="Alta "/>
        <s v="Alta"/>
        <m/>
      </sharedItems>
    </cacheField>
    <cacheField name="MODALIDAD DE AUDITORIA">
      <sharedItems containsBlank="1" containsMixedTypes="0" count="7">
        <s v="ABREVIADA"/>
        <s v="ESPECIAL TRANSVERSAL"/>
        <s v="REGULAR"/>
        <s v="ESPECIAL"/>
        <s v="REGULAR / ESP MIXTA "/>
        <s v="TRANSVERSAL"/>
        <m/>
      </sharedItems>
    </cacheField>
    <cacheField name="NOMBRE AUDITORIA ESPECIAL">
      <sharedItems containsMixedTypes="0"/>
    </cacheField>
    <cacheField name="FECHA PROGRAMADA DE INICIO">
      <sharedItems containsDate="1" containsString="0" containsBlank="1" containsMixedTypes="0" count="27">
        <d v="2012-01-02T00:00:00.000"/>
        <d v="2012-04-01T00:00:00.000"/>
        <d v="2012-04-23T00:00:00.000"/>
        <d v="2012-01-23T00:00:00.000"/>
        <d v="2012-07-01T00:00:00.000"/>
        <d v="2012-10-01T00:00:00.000"/>
        <d v="2012-09-15T00:00:00.000"/>
        <d v="2012-02-01T00:00:00.000"/>
        <d v="2012-06-01T00:00:00.000"/>
        <d v="2012-01-17T00:00:00.000"/>
        <d v="2012-06-15T00:00:00.000"/>
        <d v="2012-08-01T00:00:00.000"/>
        <d v="2012-09-18T00:00:00.000"/>
        <d v="2012-05-02T00:00:00.000"/>
        <d v="2012-01-16T00:00:00.000"/>
        <d v="2012-06-11T00:00:00.000"/>
        <m/>
        <d v="2012-05-07T00:00:00.000"/>
        <d v="2012-09-17T00:00:00.000"/>
        <d v="2012-05-22T00:00:00.000"/>
        <d v="2012-11-13T00:00:00.000"/>
        <d v="2012-09-10T00:00:00.000"/>
        <d v="2012-08-27T00:00:00.000"/>
        <d v="2012-01-03T00:00:00.000"/>
        <d v="2012-09-03T00:00:00.000"/>
        <d v="2012-01-10T00:00:00.000"/>
        <d v="2012-02-21T00:00:00.000"/>
      </sharedItems>
    </cacheField>
    <cacheField name="FECHA PROGRAMADA DE TERMINACI?N">
      <sharedItems containsDate="1" containsMixedTypes="1"/>
    </cacheField>
    <cacheField name="No. AUDITORES PROGRAMADOS">
      <sharedItems containsBlank="1" containsMixedTypes="1" containsNumber="1" count="15">
        <n v="4"/>
        <m/>
        <n v="3"/>
        <n v="0.35294117647058826"/>
        <n v="5"/>
        <n v="1.3"/>
        <n v="7"/>
        <n v="6"/>
        <n v="2"/>
        <n v="9"/>
        <n v="8"/>
        <s v="8*"/>
        <n v="10"/>
        <n v="1"/>
        <n v="16"/>
      </sharedItems>
    </cacheField>
    <cacheField name="DPC.Enlace con Clientes">
      <sharedItems containsBlank="1" containsMixedTypes="0" count="23">
        <m/>
        <s v="1032-11"/>
        <s v="1316-11"/>
        <s v="68-11/125-11/247-11/249-11/412-11/464-11/470-11/575-11/582-11"/>
        <s v="283-11"/>
        <s v="590-11"/>
        <s v="1258-11"/>
        <s v="41-11/400-11/717-11"/>
        <s v="725-10/1132-10/497-10/833-11"/>
        <s v="1230-10/306-11"/>
        <s v="1298-10/856-11"/>
        <s v="618-11"/>
        <s v="1078-11/1160-11/1212-11"/>
        <s v="1047-11"/>
        <s v="1206-11"/>
        <s v="791-11/1269-11"/>
        <s v="1269-11"/>
        <s v="517-11/527-11/1022-11"/>
        <s v="629-11/802-11/832-11/842-11/934-11/1222-11/1269-11"/>
        <s v="867-11/1269-11"/>
        <s v="705-11/1269-11"/>
        <s v="654-11/929-11/1269-11"/>
        <s v="1050-11/1269-11"/>
      </sharedItems>
    </cacheField>
    <cacheField name="Proyectos.MACRO">
      <sharedItems containsBlank="1" containsMixedTypes="1" containsNumber="1" containsInteger="1" count="26">
        <m/>
        <s v="549/ 296/ 572"/>
        <s v="660/ 662/ 311"/>
        <s v="31 / 45"/>
        <s v="0591/ 7227/7229"/>
        <s v="563/289"/>
        <s v="380 (Incluye nòmina y Tic's)"/>
        <s v="472/470"/>
        <n v="554"/>
        <s v="668/669"/>
        <s v="588/ 355"/>
        <s v="157/ 264/ 159/ 357/ 126/ 175/ 366"/>
        <n v="412"/>
        <s v="40/ 41/ 42/ 37/ "/>
        <s v="41/ 74"/>
        <s v="38/ 40/ 39/ 41/ 71"/>
        <s v="75/ 80"/>
        <s v="188/ 190/ 192/193/ 194"/>
        <n v="68"/>
        <s v="Infraestructura para la movilidad/ Desarrollo y sostenibilidad de la infraestructura rural/ Infraestructura para el espacio público."/>
        <s v="Modernización, expansión y mantenimiento del sistema integral de control de transito/ Implementación del plan maestro de movilidad para bogota.  "/>
        <s v="Operación y control del sistema de transporte.  "/>
        <s v="Recuperación, rehabilitación y mantenimiento de la malla vial.    "/>
        <s v="Salud al trabajo/ Gratuidad en salud/ Jóvenes visibles con derechos y responsabilidades/ Sistema de Información para optimizar la gestión. "/>
        <s v="497/ 500/ 495/501/514"/>
        <s v="547/548"/>
      </sharedItems>
    </cacheField>
    <cacheField name="VIGENCIA REVISADA">
      <sharedItems containsBlank="1" containsMixedTypes="1" containsNumber="1" containsInteger="1" count="4">
        <m/>
        <n v="2011"/>
        <s v="2010/2011"/>
        <n v="2010"/>
      </sharedItems>
    </cacheField>
    <cacheField name="EQUIPO AUDITOR">
      <sharedItems containsString="0" containsBlank="1" count="1">
        <m/>
      </sharedItems>
    </cacheField>
  </cacheFields>
</pivotCacheDefinition>
</file>

<file path=xl/pivotCache/pivotCacheDefinition2.xml><?xml version="1.0" encoding="utf-8"?>
<pivotCacheDefinition xmlns="http://schemas.openxmlformats.org/spreadsheetml/2006/main" xmlns:r="http://schemas.openxmlformats.org/officeDocument/2006/relationships" r:id="rId1" createdVersion="3" recordCount="0" refreshedVersion="3">
  <cacheSource type="worksheet">
    <worksheetSource ref="A1:O170" sheet="PAD 2012"/>
  </cacheSource>
  <cacheFields count="15">
    <cacheField name="No">
      <sharedItems containsSemiMixedTypes="0" containsString="0" containsMixedTypes="0" containsNumber="1" containsInteger="1"/>
    </cacheField>
    <cacheField name="DIRECCI?N SECTORIAL">
      <sharedItems containsMixedTypes="0" count="15">
        <s v="AMBIENTE"/>
        <s v="AMBIENTE - CONTRALORIA GENERAL DE LA REPÚBLICA -CGR"/>
        <s v="AMBIENTE - CONTROL SOCIAL Y DESARROLLO LOCAL -  EDUCACIÓN, CULTURA, RECREACIÓN Y DEPORTE"/>
        <s v="CONTROL SOCIAL Y DESARROLLO LOCAL"/>
        <s v="CONTROL URBANO"/>
        <s v="CONTROL URBANO -    CONTROL SOCIAL Y EL DESARROLLO LOCAL"/>
        <s v="CONTROL URBANO -  HÁBITAT Y SERVICIOS PÚBLICOS - AMBIENTE"/>
        <s v="CONTROL URBANO -  MOVILIDAD"/>
        <s v="EDUCACIÓN, CULTURA, RECREACIÓN Y DEPORTE"/>
        <s v="GOBIERNO"/>
        <s v="HÁBITAT Y SERVICIOS PÚBLICOS"/>
        <s v="HACIENDA DESARROLLO ECONOMICO, INDUSTRIA Y TURISMO "/>
        <s v="MOVILIDAD"/>
        <s v="SALUD E INTEGRACION SOCIAL"/>
        <s v="HACIENDA,. DESARROLLO ECONOMICO, INDUSTRIA Y TURISMO "/>
      </sharedItems>
    </cacheField>
    <cacheField name="SUJETO DE CONTROL">
      <sharedItems containsMixedTypes="0"/>
    </cacheField>
    <cacheField name="FASE O CICLO">
      <sharedItems containsMixedTypes="0" count="3">
        <s v="I"/>
        <s v="II"/>
        <s v="III"/>
      </sharedItems>
    </cacheField>
    <cacheField name="PTO EJECUTADO VIGENCIA ANTERIOR (Millones de $)">
      <sharedItems containsMixedTypes="1" containsNumber="1"/>
    </cacheField>
    <cacheField name="NIVEL DE COMPLEJIDAD">
      <sharedItems containsBlank="1" containsMixedTypes="0" count="8">
        <s v="Baja"/>
        <s v="Alta plus"/>
        <s v="Baja "/>
        <s v="NO APLICA"/>
        <s v="MEDIA"/>
        <s v="Alta "/>
        <s v="Alta"/>
        <m/>
      </sharedItems>
    </cacheField>
    <cacheField name="MODALIDAD DE AUDITORIA">
      <sharedItems containsMixedTypes="0" count="6">
        <s v="ABREVIADA"/>
        <s v="ESPECIAL TRANSVERSAL"/>
        <s v="REGULAR"/>
        <s v="ESPECIAL"/>
        <s v="REGULAR / ESP MIXTA "/>
        <s v="TRANSVERSAL"/>
      </sharedItems>
    </cacheField>
    <cacheField name="NOMBRE AUDITORIA ESPECIAL">
      <sharedItems containsMixedTypes="0"/>
    </cacheField>
    <cacheField name="FECHA PROGRAMADA DE INICIO">
      <sharedItems containsDate="1" containsString="0" containsBlank="1" containsMixedTypes="0" count="27">
        <d v="2012-01-02T00:00:00.000"/>
        <d v="2012-04-01T00:00:00.000"/>
        <d v="2012-04-23T00:00:00.000"/>
        <d v="2012-01-23T00:00:00.000"/>
        <d v="2012-07-01T00:00:00.000"/>
        <d v="2012-10-01T00:00:00.000"/>
        <d v="2012-09-15T00:00:00.000"/>
        <d v="2012-02-01T00:00:00.000"/>
        <d v="2012-06-01T00:00:00.000"/>
        <d v="2012-01-17T00:00:00.000"/>
        <d v="2012-06-15T00:00:00.000"/>
        <d v="2012-08-01T00:00:00.000"/>
        <d v="2012-09-18T00:00:00.000"/>
        <d v="2012-05-02T00:00:00.000"/>
        <d v="2012-01-16T00:00:00.000"/>
        <d v="2012-06-11T00:00:00.000"/>
        <m/>
        <d v="2012-05-07T00:00:00.000"/>
        <d v="2012-09-17T00:00:00.000"/>
        <d v="2012-05-22T00:00:00.000"/>
        <d v="2012-11-13T00:00:00.000"/>
        <d v="2012-09-10T00:00:00.000"/>
        <d v="2012-08-27T00:00:00.000"/>
        <d v="2012-01-03T00:00:00.000"/>
        <d v="2012-09-03T00:00:00.000"/>
        <d v="2012-01-10T00:00:00.000"/>
        <d v="2012-02-21T00:00:00.000"/>
      </sharedItems>
    </cacheField>
    <cacheField name="FECHA PROGRAMADA DE TERMINACI?N">
      <sharedItems containsDate="1" containsMixedTypes="1"/>
    </cacheField>
    <cacheField name="No. AUDITORES PROGRAMADOS">
      <sharedItems containsBlank="1" containsMixedTypes="1" containsNumber="1" count="15">
        <n v="4"/>
        <m/>
        <n v="3"/>
        <n v="0.35294117647058826"/>
        <n v="5"/>
        <n v="1.3"/>
        <n v="7"/>
        <n v="6"/>
        <n v="2"/>
        <n v="9"/>
        <n v="8"/>
        <s v="8*"/>
        <n v="10"/>
        <n v="1"/>
        <n v="16"/>
      </sharedItems>
    </cacheField>
    <cacheField name="DPC.Enlace con Clientes">
      <sharedItems containsBlank="1" containsMixedTypes="0" count="23">
        <m/>
        <s v="1032-11"/>
        <s v="1316-11"/>
        <s v="68-11/125-11/247-11/249-11/412-11/464-11/470-11/575-11/582-11"/>
        <s v="283-11"/>
        <s v="590-11"/>
        <s v="1258-11"/>
        <s v="41-11/400-11/717-11"/>
        <s v="725-10/1132-10/497-10/833-11"/>
        <s v="1230-10/306-11"/>
        <s v="1298-10/856-11"/>
        <s v="618-11"/>
        <s v="1078-11/1160-11/1212-11"/>
        <s v="1047-11"/>
        <s v="1206-11"/>
        <s v="791-11/1269-11"/>
        <s v="1269-11"/>
        <s v="517-11/527-11/1022-11"/>
        <s v="629-11/802-11/832-11/842-11/934-11/1222-11/1269-11"/>
        <s v="867-11/1269-11"/>
        <s v="705-11/1269-11"/>
        <s v="654-11/929-11/1269-11"/>
        <s v="1050-11/1269-11"/>
      </sharedItems>
    </cacheField>
    <cacheField name="Proyectos.MACRO">
      <sharedItems containsBlank="1" containsMixedTypes="1" containsNumber="1" containsInteger="1" count="26">
        <m/>
        <s v="549/ 296/ 572"/>
        <s v="660/ 662/ 311"/>
        <s v="31 / 45"/>
        <s v="0591/ 7227/7229"/>
        <s v="563/289"/>
        <s v="380 (Incluye nòmina y Tic's)"/>
        <s v="472/470"/>
        <n v="554"/>
        <s v="668/669"/>
        <s v="588/ 355"/>
        <s v="157/ 264/ 159/ 357/ 126/ 175/ 366"/>
        <n v="412"/>
        <s v="40/ 41/ 42/ 37/ "/>
        <s v="41/ 74"/>
        <s v="38/ 40/ 39/ 41/ 71"/>
        <s v="75/ 80"/>
        <s v="188/ 190/ 192/193/ 194"/>
        <n v="68"/>
        <s v="Infraestructura para la movilidad/ Desarrollo y sostenibilidad de la infraestructura rural/ Infraestructura para el espacio público."/>
        <s v="Modernización, expansión y mantenimiento del sistema integral de control de transito/ Implementación del plan maestro de movilidad para bogota.  "/>
        <s v="Operación y control del sistema de transporte.  "/>
        <s v="Recuperación, rehabilitación y mantenimiento de la malla vial.    "/>
        <s v="Salud al trabajo/ Gratuidad en salud/ Jóvenes visibles con derechos y responsabilidades/ Sistema de Información para optimizar la gestión. "/>
        <s v="497/ 500/ 495/501/514"/>
        <s v="547/548"/>
      </sharedItems>
    </cacheField>
    <cacheField name="VIGENCIA REVISADA">
      <sharedItems containsBlank="1" containsMixedTypes="1" containsNumber="1" containsInteger="1" count="4">
        <m/>
        <n v="2011"/>
        <s v="2010/2011"/>
        <n v="2010"/>
      </sharedItems>
    </cacheField>
    <cacheField name="EQUIPO AUDITOR">
      <sharedItems containsString="0" containsBlank="1" count="1">
        <m/>
      </sharedItems>
    </cacheField>
  </cacheFields>
</pivotCacheDefinition>
</file>

<file path=xl/pivotCache/pivotCacheDefinition3.xml><?xml version="1.0" encoding="utf-8"?>
<pivotCacheDefinition xmlns="http://schemas.openxmlformats.org/spreadsheetml/2006/main" xmlns:r="http://schemas.openxmlformats.org/officeDocument/2006/relationships" r:id="rId1" createdVersion="3" recordCount="0" refreshedVersion="3">
  <cacheSource type="worksheet">
    <worksheetSource ref="A1:O170" sheet="PAD 2012"/>
  </cacheSource>
  <cacheFields count="15">
    <cacheField name="No">
      <sharedItems containsSemiMixedTypes="0" containsString="0" containsMixedTypes="0" containsNumber="1" containsInteger="1"/>
    </cacheField>
    <cacheField name="DIRECCI?N SECTORIAL">
      <sharedItems containsMixedTypes="0" count="14">
        <s v="AMBIENTE"/>
        <s v="AMBIENTE - CONTRALORIA GENERAL DE LA REPÚBLICA -CGR"/>
        <s v="AMBIENTE - CONTROL SOCIAL Y DESARROLLO LOCAL -  EDUCACIÓN, CULTURA, RECREACIÓN Y DEPORTE"/>
        <s v="CONTROL SOCIAL Y DESARROLLO LOCAL"/>
        <s v="CONTROL URBANO"/>
        <s v="CONTROL URBANO -    CONTROL SOCIAL Y EL DESARROLLO LOCAL"/>
        <s v="CONTROL URBANO -  HÁBITAT Y SERVICIOS PÚBLICOS - AMBIENTE"/>
        <s v="CONTROL URBANO -  MOVILIDAD"/>
        <s v="EDUCACIÓN, CULTURA, RECREACIÓN Y DEPORTE"/>
        <s v="GOBIERNO"/>
        <s v="HÁBITAT Y SERVICIOS PÚBLICOS"/>
        <s v="HACIENDA DESARROLLO ECONOMICO, INDUSTRIA Y TURISMO "/>
        <s v="MOVILIDAD"/>
        <s v="SALUD E INTEGRACION SOCIAL"/>
      </sharedItems>
    </cacheField>
    <cacheField name="SUJETO DE CONTROL">
      <sharedItems containsMixedTypes="0"/>
    </cacheField>
    <cacheField name="FASE O CICLO">
      <sharedItems containsMixedTypes="0" count="6">
        <s v="I"/>
        <s v="II"/>
        <s v="III"/>
        <s v=" I"/>
        <s v=" II"/>
        <s v=" III"/>
      </sharedItems>
    </cacheField>
    <cacheField name="PTO EJECUTADO VIGENCIA ANTERIOR (Millones de $)">
      <sharedItems containsMixedTypes="1" containsNumber="1"/>
    </cacheField>
    <cacheField name="NIVEL DE COMPLEJIDAD">
      <sharedItems containsBlank="1" containsMixedTypes="0" count="8">
        <s v="Baja"/>
        <s v="Alta plus"/>
        <s v="Baja "/>
        <s v="NO APLICA"/>
        <s v="MEDIA"/>
        <s v="Alta "/>
        <s v="Alta"/>
        <m/>
      </sharedItems>
    </cacheField>
    <cacheField name="MODALIDAD DE AUDITORIA">
      <sharedItems containsMixedTypes="0" count="10">
        <s v="ABREVIADA"/>
        <s v="ESPECIAL TRANSVERSAL"/>
        <s v="REGULAR"/>
        <s v="ESPECIAL"/>
        <s v="REGULAR / ESP MIXTA "/>
        <s v="TRANSVERSAL"/>
        <s v="ESPECIAL "/>
        <s v="ABREVIADA "/>
        <s v="REGULAR "/>
        <s v="REGULAR / ESP MIXTA"/>
      </sharedItems>
    </cacheField>
    <cacheField name="NOMBRE AUDITORIA ESPECIAL">
      <sharedItems containsMixedTypes="0"/>
    </cacheField>
    <cacheField name="FECHA PROGRAMADA DE INICIO">
      <sharedItems containsDate="1" containsString="0" containsBlank="1" containsMixedTypes="0" count="27">
        <d v="2012-01-02T00:00:00.000"/>
        <d v="2012-04-01T00:00:00.000"/>
        <d v="2012-04-23T00:00:00.000"/>
        <d v="2012-01-23T00:00:00.000"/>
        <d v="2012-07-01T00:00:00.000"/>
        <d v="2012-10-01T00:00:00.000"/>
        <d v="2012-09-15T00:00:00.000"/>
        <d v="2012-02-01T00:00:00.000"/>
        <d v="2012-06-01T00:00:00.000"/>
        <d v="2012-01-17T00:00:00.000"/>
        <d v="2012-06-15T00:00:00.000"/>
        <d v="2012-08-01T00:00:00.000"/>
        <d v="2012-09-18T00:00:00.000"/>
        <d v="2012-05-02T00:00:00.000"/>
        <d v="2012-01-16T00:00:00.000"/>
        <d v="2012-06-11T00:00:00.000"/>
        <m/>
        <d v="2012-05-07T00:00:00.000"/>
        <d v="2012-09-17T00:00:00.000"/>
        <d v="2012-05-22T00:00:00.000"/>
        <d v="2012-11-13T00:00:00.000"/>
        <d v="2012-09-10T00:00:00.000"/>
        <d v="2012-08-27T00:00:00.000"/>
        <d v="2012-01-03T00:00:00.000"/>
        <d v="2012-09-03T00:00:00.000"/>
        <d v="2012-01-10T00:00:00.000"/>
        <d v="2012-02-21T00:00:00.000"/>
      </sharedItems>
    </cacheField>
    <cacheField name="FECHA PROGRAMADA DE TERMINACI?N">
      <sharedItems containsDate="1" containsMixedTypes="1"/>
    </cacheField>
    <cacheField name="No. AUDITORES PROGRAMADOS">
      <sharedItems containsBlank="1" containsMixedTypes="1" containsNumber="1" count="15">
        <n v="4"/>
        <m/>
        <n v="3"/>
        <n v="0.35294117647058826"/>
        <n v="5"/>
        <n v="1.3"/>
        <n v="7"/>
        <n v="6"/>
        <n v="2"/>
        <n v="9"/>
        <n v="8"/>
        <s v="8*"/>
        <n v="10"/>
        <n v="1"/>
        <n v="16"/>
      </sharedItems>
    </cacheField>
    <cacheField name="DPC.Enlace con Clientes">
      <sharedItems containsBlank="1" containsMixedTypes="0" count="23">
        <m/>
        <s v="1032-11"/>
        <s v="1316-11"/>
        <s v="68-11/125-11/247-11/249-11/412-11/464-11/470-11/575-11/582-11"/>
        <s v="283-11"/>
        <s v="590-11"/>
        <s v="1258-11"/>
        <s v="41-11/400-11/717-11"/>
        <s v="725-10/1132-10/497-10/833-11"/>
        <s v="1230-10/306-11"/>
        <s v="1298-10/856-11"/>
        <s v="618-11"/>
        <s v="1078-11/1160-11/1212-11"/>
        <s v="1047-11"/>
        <s v="1206-11"/>
        <s v="791-11/1269-11"/>
        <s v="1269-11"/>
        <s v="517-11/527-11/1022-11"/>
        <s v="629-11/802-11/832-11/842-11/934-11/1222-11/1269-11"/>
        <s v="867-11/1269-11"/>
        <s v="705-11/1269-11"/>
        <s v="654-11/929-11/1269-11"/>
        <s v="1050-11/1269-11"/>
      </sharedItems>
    </cacheField>
    <cacheField name="Proyectos.MACRO">
      <sharedItems containsBlank="1" containsMixedTypes="1" containsNumber="1" containsInteger="1" count="26">
        <m/>
        <s v="549/ 296/ 572"/>
        <s v="660/ 662/ 311"/>
        <s v="31 / 45"/>
        <s v="0591/ 7227/7229"/>
        <s v="563/289"/>
        <s v="380 (Incluye nòmina y Tic's)"/>
        <s v="472/470"/>
        <n v="554"/>
        <s v="668/669"/>
        <s v="588/ 355"/>
        <s v="157/ 264/ 159/ 357/ 126/ 175/ 366"/>
        <n v="412"/>
        <s v="40/ 41/ 42/ 37/ "/>
        <s v="41/ 74"/>
        <s v="38/ 40/ 39/ 41/ 71"/>
        <s v="75/ 80"/>
        <s v="188/ 190/ 192/193/ 194"/>
        <n v="68"/>
        <s v="Infraestructura para la movilidad/ Desarrollo y sostenibilidad de la infraestructura rural/ Infraestructura para el espacio público."/>
        <s v="Modernización, expansión y mantenimiento del sistema integral de control de transito/ Implementación del plan maestro de movilidad para bogota.  "/>
        <s v="Operación y control del sistema de transporte.  "/>
        <s v="Recuperación, rehabilitación y mantenimiento de la malla vial.    "/>
        <s v="Salud al trabajo/ Gratuidad en salud/ Jóvenes visibles con derechos y responsabilidades/ Sistema de Información para optimizar la gestión. "/>
        <s v="497/ 500/ 495/501/514"/>
        <s v="547/548"/>
      </sharedItems>
    </cacheField>
    <cacheField name="VIGENCIA REVISADA">
      <sharedItems containsBlank="1" containsMixedTypes="1" containsNumber="1" containsInteger="1" count="4">
        <m/>
        <n v="2011"/>
        <s v="2010/2011"/>
        <n v="2010"/>
      </sharedItems>
    </cacheField>
    <cacheField name="EQUIPO AUDITOR">
      <sharedItems containsString="0" containsBlank="1" count="1">
        <m/>
      </sharedItems>
    </cacheField>
  </cacheFields>
</pivotCacheDefinition>
</file>

<file path=xl/pivotCache/pivotCacheDefinition4.xml><?xml version="1.0" encoding="utf-8"?>
<pivotCacheDefinition xmlns="http://schemas.openxmlformats.org/spreadsheetml/2006/main" xmlns:r="http://schemas.openxmlformats.org/officeDocument/2006/relationships" r:id="rId1" createdVersion="3" recordCount="0" refreshedVersion="3">
  <cacheSource type="worksheet">
    <worksheetSource ref="A1:O170" sheet="PAD 2012"/>
  </cacheSource>
  <cacheFields count="15">
    <cacheField name="No">
      <sharedItems containsSemiMixedTypes="0" containsString="0" containsMixedTypes="0" containsNumber="1" containsInteger="1"/>
    </cacheField>
    <cacheField name="DIRECCI?N SECTORIAL">
      <sharedItems containsMixedTypes="0" count="14">
        <s v="AMBIENTE"/>
        <s v="AMBIENTE - CONTRALORIA GENERAL DE LA REPÚBLICA -CGR"/>
        <s v="AMBIENTE - CONTROL SOCIAL Y DESARROLLO LOCAL -  EDUCACIÓN, CULTURA, RECREACIÓN Y DEPORTE"/>
        <s v="CONTROL SOCIAL Y DESARROLLO LOCAL"/>
        <s v="CONTROL URBANO"/>
        <s v="CONTROL URBANO -    CONTROL SOCIAL Y EL DESARROLLO LOCAL"/>
        <s v="CONTROL URBANO -  HÁBITAT Y SERVICIOS PÚBLICOS - AMBIENTE"/>
        <s v="CONTROL URBANO -  MOVILIDAD"/>
        <s v="EDUCACIÓN, CULTURA, RECREACIÓN Y DEPORTE"/>
        <s v="GOBIERNO"/>
        <s v="HÁBITAT Y SERVICIOS PÚBLICOS"/>
        <s v="HACIENDA DESARROLLO ECONOMICO, INDUSTRIA Y TURISMO "/>
        <s v="MOVILIDAD"/>
        <s v="SALUD E INTEGRACION SOCIAL"/>
      </sharedItems>
    </cacheField>
    <cacheField name="SUJETO DE CONTROL">
      <sharedItems containsMixedTypes="0"/>
    </cacheField>
    <cacheField name="FASE O CICLO">
      <sharedItems containsMixedTypes="0" count="3">
        <s v="I"/>
        <s v="II"/>
        <s v="III"/>
      </sharedItems>
    </cacheField>
    <cacheField name="PTO EJECUTADO VIGENCIA ANTERIOR (Millones de $)">
      <sharedItems containsMixedTypes="1" containsNumber="1"/>
    </cacheField>
    <cacheField name="NIVEL DE COMPLEJIDAD">
      <sharedItems containsBlank="1" containsMixedTypes="0" count="8">
        <s v="Baja"/>
        <s v="Alta plus"/>
        <s v="Baja "/>
        <s v="NO APLICA"/>
        <s v="MEDIA"/>
        <s v="Alta "/>
        <s v="Alta"/>
        <m/>
      </sharedItems>
    </cacheField>
    <cacheField name="MODALIDAD DE AUDITORIA">
      <sharedItems containsMixedTypes="0" count="10">
        <s v="ABREVIADA"/>
        <s v="ESPECIAL TRANSVERSAL"/>
        <s v="REGULAR"/>
        <s v="ESPECIAL"/>
        <s v="REGULAR / ESP MIXTA "/>
        <s v="TRANSVERSAL"/>
        <s v="ESPECIAL "/>
        <s v="ABREVIADA "/>
        <s v="REGULAR "/>
        <s v="REGULAR / ESP MIXTA"/>
      </sharedItems>
    </cacheField>
    <cacheField name="NOMBRE AUDITORIA ESPECIAL">
      <sharedItems containsMixedTypes="0"/>
    </cacheField>
    <cacheField name="FECHA PROGRAMADA DE INICIO">
      <sharedItems containsDate="1" containsString="0" containsBlank="1" containsMixedTypes="0" count="27">
        <d v="2012-01-02T00:00:00.000"/>
        <d v="2012-04-01T00:00:00.000"/>
        <d v="2012-04-23T00:00:00.000"/>
        <d v="2012-01-23T00:00:00.000"/>
        <d v="2012-07-01T00:00:00.000"/>
        <d v="2012-10-01T00:00:00.000"/>
        <d v="2012-09-15T00:00:00.000"/>
        <d v="2012-02-01T00:00:00.000"/>
        <d v="2012-06-01T00:00:00.000"/>
        <d v="2012-01-17T00:00:00.000"/>
        <d v="2012-06-15T00:00:00.000"/>
        <d v="2012-08-01T00:00:00.000"/>
        <d v="2012-09-18T00:00:00.000"/>
        <d v="2012-05-02T00:00:00.000"/>
        <d v="2012-01-16T00:00:00.000"/>
        <d v="2012-06-11T00:00:00.000"/>
        <m/>
        <d v="2012-05-07T00:00:00.000"/>
        <d v="2012-09-17T00:00:00.000"/>
        <d v="2012-05-22T00:00:00.000"/>
        <d v="2012-11-13T00:00:00.000"/>
        <d v="2012-09-10T00:00:00.000"/>
        <d v="2012-08-27T00:00:00.000"/>
        <d v="2012-01-03T00:00:00.000"/>
        <d v="2012-09-03T00:00:00.000"/>
        <d v="2012-01-10T00:00:00.000"/>
        <d v="2012-02-21T00:00:00.000"/>
      </sharedItems>
    </cacheField>
    <cacheField name="FECHA PROGRAMADA DE TERMINACI?N">
      <sharedItems containsDate="1" containsMixedTypes="1"/>
    </cacheField>
    <cacheField name="No. AUDITORES PROGRAMADOS">
      <sharedItems containsBlank="1" containsMixedTypes="1" containsNumber="1" count="15">
        <n v="4"/>
        <m/>
        <n v="3"/>
        <n v="0.35294117647058826"/>
        <n v="5"/>
        <n v="1.3"/>
        <n v="7"/>
        <n v="6"/>
        <n v="2"/>
        <n v="9"/>
        <n v="8"/>
        <s v="8*"/>
        <n v="10"/>
        <n v="1"/>
        <n v="16"/>
      </sharedItems>
    </cacheField>
    <cacheField name="DPC.Enlace con Clientes">
      <sharedItems containsBlank="1" containsMixedTypes="0" count="23">
        <m/>
        <s v="1032-11"/>
        <s v="1316-11"/>
        <s v="68-11/125-11/247-11/249-11/412-11/464-11/470-11/575-11/582-11"/>
        <s v="283-11"/>
        <s v="590-11"/>
        <s v="1258-11"/>
        <s v="41-11/400-11/717-11"/>
        <s v="725-10/1132-10/497-10/833-11"/>
        <s v="1230-10/306-11"/>
        <s v="1298-10/856-11"/>
        <s v="618-11"/>
        <s v="1078-11/1160-11/1212-11"/>
        <s v="1047-11"/>
        <s v="1206-11"/>
        <s v="791-11/1269-11"/>
        <s v="1269-11"/>
        <s v="517-11/527-11/1022-11"/>
        <s v="629-11/802-11/832-11/842-11/934-11/1222-11/1269-11"/>
        <s v="867-11/1269-11"/>
        <s v="705-11/1269-11"/>
        <s v="654-11/929-11/1269-11"/>
        <s v="1050-11/1269-11"/>
      </sharedItems>
    </cacheField>
    <cacheField name="Proyectos.MACRO">
      <sharedItems containsBlank="1" containsMixedTypes="1" containsNumber="1" containsInteger="1" count="26">
        <m/>
        <s v="549/ 296/ 572"/>
        <s v="660/ 662/ 311"/>
        <s v="31 / 45"/>
        <s v="0591/ 7227/7229"/>
        <s v="563/289"/>
        <s v="380 (Incluye nòmina y Tic's)"/>
        <s v="472/470"/>
        <n v="554"/>
        <s v="668/669"/>
        <s v="588/ 355"/>
        <s v="157/ 264/ 159/ 357/ 126/ 175/ 366"/>
        <n v="412"/>
        <s v="40/ 41/ 42/ 37/ "/>
        <s v="41/ 74"/>
        <s v="38/ 40/ 39/ 41/ 71"/>
        <s v="75/ 80"/>
        <s v="188/ 190/ 192/193/ 194"/>
        <n v="68"/>
        <s v="Infraestructura para la movilidad/ Desarrollo y sostenibilidad de la infraestructura rural/ Infraestructura para el espacio público."/>
        <s v="Modernización, expansión y mantenimiento del sistema integral de control de transito/ Implementación del plan maestro de movilidad para bogota.  "/>
        <s v="Operación y control del sistema de transporte.  "/>
        <s v="Recuperación, rehabilitación y mantenimiento de la malla vial.    "/>
        <s v="Salud al trabajo/ Gratuidad en salud/ Jóvenes visibles con derechos y responsabilidades/ Sistema de Información para optimizar la gestión. "/>
        <s v="497/ 500/ 495/501/514"/>
        <s v="547/548"/>
      </sharedItems>
    </cacheField>
    <cacheField name="VIGENCIA REVISADA">
      <sharedItems containsBlank="1" containsMixedTypes="1" containsNumber="1" containsInteger="1" count="4">
        <m/>
        <n v="2011"/>
        <s v="2010/2011"/>
        <n v="2010"/>
      </sharedItems>
    </cacheField>
    <cacheField name="EQUIPO AUDITOR">
      <sharedItems containsString="0" containsBlank="1" count="1">
        <m/>
      </sharedItems>
    </cacheField>
  </cacheFields>
</pivotCacheDefinition>
</file>

<file path=xl/pivotCache/pivotCacheDefinition5.xml><?xml version="1.0" encoding="utf-8"?>
<pivotCacheDefinition xmlns="http://schemas.openxmlformats.org/spreadsheetml/2006/main" xmlns:r="http://schemas.openxmlformats.org/officeDocument/2006/relationships" r:id="rId1" createdVersion="3" recordCount="0" refreshedVersion="3">
  <cacheSource type="worksheet">
    <worksheetSource ref="A1:O170" sheet="PAD 2012"/>
  </cacheSource>
  <cacheFields count="15">
    <cacheField name="No">
      <sharedItems containsSemiMixedTypes="0" containsString="0" containsMixedTypes="0" containsNumber="1" containsInteger="1"/>
    </cacheField>
    <cacheField name="DIRECCI?N SECTORIAL">
      <sharedItems containsMixedTypes="0" count="14">
        <s v="AMBIENTE"/>
        <s v="AMBIENTE - CONTRALORIA GENERAL DE LA REPÚBLICA -CGR"/>
        <s v="AMBIENTE - CONTROL SOCIAL Y DESARROLLO LOCAL -  EDUCACIÓN, CULTURA, RECREACIÓN Y DEPORTE"/>
        <s v="CONTROL SOCIAL Y DESARROLLO LOCAL"/>
        <s v="CONTROL URBANO"/>
        <s v="CONTROL URBANO -    CONTROL SOCIAL Y EL DESARROLLO LOCAL"/>
        <s v="CONTROL URBANO -  HÁBITAT Y SERVICIOS PÚBLICOS - AMBIENTE"/>
        <s v="CONTROL URBANO -  MOVILIDAD"/>
        <s v="EDUCACIÓN, CULTURA, RECREACIÓN Y DEPORTE"/>
        <s v="GOBIERNO"/>
        <s v="HÁBITAT Y SERVICIOS PÚBLICOS"/>
        <s v="HACIENDA DESARROLLO ECONOMICO, INDUSTRIA Y TURISMO "/>
        <s v="MOVILIDAD"/>
        <s v="SALUD E INTEGRACION SOCIAL"/>
      </sharedItems>
    </cacheField>
    <cacheField name="SUJETO DE CONTROL">
      <sharedItems containsMixedTypes="0" count="120">
        <s v="LOCALIDAD SAN CRISTOBAL"/>
        <s v="LOCALIDAD RAFAEL URIBE URIBE "/>
        <s v="LOCALIDAD RAFAEL URIBE USAQUEN"/>
        <s v="SECRETARÍA DISTRITAL DE AMBIENTE - SDA"/>
        <s v="JARDIN BOTÁNICO JOSÉ CELESTINO MUTIS -JBJCM"/>
        <s v="SECRETARÍA DISTRITAL DE AMBIENTE - SDA - EAAB - ALCALDIA LOCAL SUBA - ENGATIVA - USAQUEN"/>
        <s v="LOCALIDAD USME"/>
        <s v="LOCALIDAD BOSA"/>
        <s v="JARDIN BOTANICO - SECRETARIA DISTRITAL DE AMBIENTE"/>
        <s v="SECRETARÍA DISTRITAL DE AMBIENTE - SDA - EAAB - ALCALDIA LOCAL FONTIBON - KENNEDY- BOSA"/>
        <s v=" SECRETARIA DISTRITAL DE AMBIENTE - SDA CORPORACIÓN AUTÓNOMA REGIONAL - CAR MINISTERIO DE AMBIENTE VIVIENDA Y DESARROLLO TERRITORIAL"/>
        <s v="SECRETARÍA DISTRITAL DE AMBIENTE - SDA, SECRETARÍA DE EDUCACIÓN DISTRITAL - SDE, FONDOS DE DESARROLLO LOCAL - FDL"/>
        <s v="FDL USAQUÉN"/>
        <s v="FDL CHAPINERO"/>
        <s v="FDL SANTAFE"/>
        <s v="FDL TUNJUELITO"/>
        <s v="FDL FONTIBÓN"/>
        <s v="FDL BARRIOS UNIDOS"/>
        <s v="FDL TEUSAQUILLO"/>
        <s v="FDL LOS MÁRTIRES"/>
        <s v="FDL ANTONIO NARIÑO"/>
        <s v="FDL LA CANDELARIA"/>
        <s v="UEL GOBIERNO"/>
        <s v="UEL IDU"/>
        <s v="UELSALUD"/>
        <s v="UEL EAAB"/>
        <s v="UEL IDRD"/>
        <s v="UEL EDUCACIÓN"/>
        <s v="UEL INTEGRACIÓN"/>
        <s v="FDL SAN CRISTOBAL"/>
        <s v="FDL USME"/>
        <s v="FDL BOSA"/>
        <s v="FDL KENNEDY"/>
        <s v="FDL ENGATIVA"/>
        <s v="FDL SUBA"/>
        <s v="FDL PUENTE ARANDA"/>
        <s v="FDL RAFAEL URIBE U."/>
        <s v="FDL CIUDAD BOLÍVAR"/>
        <s v="FDL SUMAPAZ"/>
        <s v="Curaduría    No .2"/>
        <s v="Secretaría Distrital de Planeación-SDP"/>
        <s v="Empresa de Renovación Urbana -ERU"/>
        <s v="Curaduría    No .3"/>
        <s v="Curaduría    No. 5   "/>
        <s v="Departamento Administrativo  de la defensoría del espacio Público- DADEP"/>
        <s v="DAPED"/>
        <s v="Curaduría   No. 1  "/>
        <s v="Curaduría  No. 4  "/>
        <s v="Alcaldías Locales  Curadurías Urbanas"/>
        <s v="Alcaldías Locales- Curadurías Urbanas"/>
        <s v="SDP- EAAB- SECRETARÍA DISTRITAL DE AMBIENTE"/>
        <s v="DADEP-IDU "/>
        <s v="SECRETARIA DE EDUCACION DISTRITAL - SED"/>
        <s v="UNIVERSIDAD DISTRITAL FRANCISCO JOSE DE CALDAS - UDFJC"/>
        <s v="SECRETARIA DISTRITAL DE CULTURA RECREACIÓN Y DEPORTE - SDCRD"/>
        <s v="INSTITUTO DISTRITAL PARA LA RECREACION Y EL DEPORTE  - IDRD"/>
        <s v="INSTITUTO DISTRITAL DE PATRIMONIO CULTURAL - IDPC"/>
        <s v="FUNDACION GILBERTO ALZATE AVENDAÑO - FGAA"/>
        <s v="ORQUESTA FILARMÓNICA DE BOGOTÁ - OFB"/>
        <s v="INSTITUTO INVESTIGACION EDUCATIVA Y DESARROLLO PEDAGOGICO - IDEP"/>
        <s v="CANAL CAPITAL"/>
        <s v="IDEARTES"/>
        <s v="Secretaría General de la Alcaldía  Mayor de Bogotá  D.C."/>
        <s v="Secretaría Distrital de Gobierno "/>
        <s v="Fondo de Vigilancia y Seguridad"/>
        <s v="Unidad Administrativa Especial del Cuerpo Oficial de Bomberos de Bogotá"/>
        <s v="Concejo de Bogotá"/>
        <s v="Instituto Distrital de la Participación y Acción Comunal /2/"/>
        <s v="FONDO DE PREVENCION Y ATENCION DE EMERGENCIAS - FOPAE /3/"/>
        <s v="Departamento Administrativo Servicio Civil Distrital - DASCD. /2/"/>
        <s v="Veeduría Distrital /2/"/>
        <s v="Personería de Bogotá /2/"/>
        <s v="Caja de la Vivienda Popular-CVP"/>
        <s v="Metrovivienda"/>
        <s v="Secretaría Distrital de Hábitat-SDH"/>
        <s v="Unidad Administrativa Especial de Servicios Públicos-UAESP"/>
        <s v="EMPRESA DE ACUEDUCTO Y ALCANTARILLADO DE BOGOTÁ D.C.-EAAB.  E.S.P."/>
        <s v="ETB"/>
        <s v="CODENSA"/>
        <s v="EMPRESA DE ENERGIA DE BOGOTA  S.A., ESP."/>
        <s v="EMPRESA GENERADORA DE ENERGÍA S.A., ESP.- EMGESA S.A. E.S.P."/>
        <s v="EMPRESA AGUAS DE BOGOTA S.A. E.S.P."/>
        <s v="COLOMBIA MÓVIL S.A. E.S.P."/>
        <s v="COMPAÑÍA COLOMBIANA DE SERVICIOS DE VALOR AGREGADO Y TELEMÁTICO S.A. ESP – COLVATEL S.A. ESP."/>
        <s v="GAS NATURAL S.A. E.S.P."/>
        <s v="TRANSPORTADORA DE GAS INTERNACIONAL S.A. E.S.P.– T.G.I. S.A. E.S.P."/>
        <s v="EMPRESA DE ENERGIA DE CUNDINAMARCA EEC- ESP S.A"/>
        <s v="GESTAGUAS "/>
        <s v="INSTITUTO PARA LA ECONOMIA SOCIAL IPES"/>
        <s v="SECRETARIA DISTRITAL DE HACIENDA "/>
        <s v="FONDO DE PRESTACIONES ECONOMICAS, CESANTÍAS Y PENSIONES - FONCEP"/>
        <s v="IPES - SDDE"/>
        <s v="INSTITUTO DISTRITAL DE TURISMO"/>
        <s v="UNIDAD ADMINISTRATIVA ESPECIAL DE CATASTRO DISTRITAL"/>
        <s v="SECRETARÍA DISTRITAL DE DESARROLLO ECONÓMICO - SDDE"/>
        <s v="IDU"/>
        <s v="SECRETARIA DISTRITAL DE MOVILIDAD"/>
        <s v="EMPRESA DE TRANSPORTE DEL TERCER MILENIO - TRANSMILENIO S.A."/>
        <s v="UNIDAD ADMINISTRATIVA ESPECIAL DE REHABILITACION Y MANTENIMIENTO VIAL"/>
        <s v="TERMINAL TRANSPORTES S.A."/>
        <s v="Fondo Financiero Distrital de Salud"/>
        <s v="Secretaría Distrital de Salud"/>
        <s v="Secretaría Distrital de Integración Social"/>
        <s v="Lotería de Bogotá"/>
        <s v="Hospital Simón Bolívar"/>
        <s v="Hospital La Victoria"/>
        <s v="Hospital Engativá"/>
        <s v="Hospital Bosa"/>
        <s v="Hospital Usme"/>
        <s v="Hospitales Rafael Uribe Uribe, Del Sur, Chapinero, usaquén, Pablo VI Bosa, Vista Hermosa y El Tunal"/>
        <s v="Hospitales El Tunal y Fontibon"/>
        <s v="Capital Salud EPS-S"/>
        <s v="IDIPRON"/>
        <s v="Hospital Occidente de Kennedy"/>
        <s v="Hospital San Blás"/>
        <s v="Hospital Suba"/>
        <s v="Hospital Centro Oriente"/>
        <s v="Hospital Tunjuelito"/>
        <s v="Hospital Santa Clara"/>
        <s v="Hospital Meissen"/>
      </sharedItems>
    </cacheField>
    <cacheField name="FASE O CICLO">
      <sharedItems containsMixedTypes="0" count="3">
        <s v="I"/>
        <s v="II"/>
        <s v="III"/>
      </sharedItems>
    </cacheField>
    <cacheField name="PTO EJECUTADO VIGENCIA ANTERIOR (Millones de $)">
      <sharedItems containsMixedTypes="1" containsNumber="1"/>
    </cacheField>
    <cacheField name="NIVEL DE COMPLEJIDAD">
      <sharedItems containsBlank="1" containsMixedTypes="0" count="8">
        <s v="Baja"/>
        <s v="Alta plus"/>
        <s v="Baja "/>
        <s v="NO APLICA"/>
        <s v="MEDIA"/>
        <s v="Alta "/>
        <s v="Alta"/>
        <m/>
      </sharedItems>
    </cacheField>
    <cacheField name="MODALIDAD DE AUDITORIA">
      <sharedItems containsMixedTypes="0" count="10">
        <s v="ABREVIADA"/>
        <s v="ESPECIAL TRANSVERSAL"/>
        <s v="REGULAR"/>
        <s v="ESPECIAL"/>
        <s v="REGULAR / ESP MIXTA "/>
        <s v="TRANSVERSAL"/>
        <s v="ESPECIAL "/>
        <s v="ABREVIADA "/>
        <s v="REGULAR "/>
        <s v="REGULAR / ESP MIXTA"/>
      </sharedItems>
    </cacheField>
    <cacheField name="NOMBRE AUDITORIA ESPECIAL">
      <sharedItems containsMixedTypes="0"/>
    </cacheField>
    <cacheField name="FECHA PROGRAMADA DE INICIO">
      <sharedItems containsDate="1" containsString="0" containsBlank="1" containsMixedTypes="0" count="27">
        <d v="2012-01-02T00:00:00.000"/>
        <d v="2012-04-01T00:00:00.000"/>
        <d v="2012-04-23T00:00:00.000"/>
        <d v="2012-01-23T00:00:00.000"/>
        <d v="2012-07-01T00:00:00.000"/>
        <d v="2012-10-01T00:00:00.000"/>
        <d v="2012-09-15T00:00:00.000"/>
        <d v="2012-02-01T00:00:00.000"/>
        <d v="2012-06-01T00:00:00.000"/>
        <d v="2012-01-17T00:00:00.000"/>
        <d v="2012-06-15T00:00:00.000"/>
        <d v="2012-08-01T00:00:00.000"/>
        <d v="2012-09-18T00:00:00.000"/>
        <d v="2012-05-02T00:00:00.000"/>
        <d v="2012-01-16T00:00:00.000"/>
        <d v="2012-06-11T00:00:00.000"/>
        <m/>
        <d v="2012-05-07T00:00:00.000"/>
        <d v="2012-09-17T00:00:00.000"/>
        <d v="2012-05-22T00:00:00.000"/>
        <d v="2012-11-13T00:00:00.000"/>
        <d v="2012-09-10T00:00:00.000"/>
        <d v="2012-08-27T00:00:00.000"/>
        <d v="2012-01-03T00:00:00.000"/>
        <d v="2012-09-03T00:00:00.000"/>
        <d v="2012-01-10T00:00:00.000"/>
        <d v="2012-02-21T00:00:00.000"/>
      </sharedItems>
    </cacheField>
    <cacheField name="FECHA PROGRAMADA DE TERMINACI?N">
      <sharedItems containsDate="1" containsMixedTypes="1"/>
    </cacheField>
    <cacheField name="No. AUDITORES PROGRAMADOS">
      <sharedItems containsBlank="1" containsMixedTypes="1" containsNumber="1" count="15">
        <n v="4"/>
        <m/>
        <n v="3"/>
        <n v="0.35294117647058826"/>
        <n v="5"/>
        <n v="1.3"/>
        <n v="7"/>
        <n v="6"/>
        <n v="2"/>
        <n v="9"/>
        <n v="8"/>
        <s v="8*"/>
        <n v="10"/>
        <n v="1"/>
        <n v="16"/>
      </sharedItems>
    </cacheField>
    <cacheField name="DPC.Enlace con Clientes">
      <sharedItems containsBlank="1" containsMixedTypes="0" count="23">
        <m/>
        <s v="1032-11"/>
        <s v="1316-11"/>
        <s v="68-11/125-11/247-11/249-11/412-11/464-11/470-11/575-11/582-11"/>
        <s v="283-11"/>
        <s v="590-11"/>
        <s v="1258-11"/>
        <s v="41-11/400-11/717-11"/>
        <s v="725-10/1132-10/497-10/833-11"/>
        <s v="1230-10/306-11"/>
        <s v="1298-10/856-11"/>
        <s v="618-11"/>
        <s v="1078-11/1160-11/1212-11"/>
        <s v="1047-11"/>
        <s v="1206-11"/>
        <s v="791-11/1269-11"/>
        <s v="1269-11"/>
        <s v="517-11/527-11/1022-11"/>
        <s v="629-11/802-11/832-11/842-11/934-11/1222-11/1269-11"/>
        <s v="867-11/1269-11"/>
        <s v="705-11/1269-11"/>
        <s v="654-11/929-11/1269-11"/>
        <s v="1050-11/1269-11"/>
      </sharedItems>
    </cacheField>
    <cacheField name="Proyectos.MACRO">
      <sharedItems containsBlank="1" containsMixedTypes="1" containsNumber="1" containsInteger="1" count="26">
        <m/>
        <s v="549/ 296/ 572"/>
        <s v="660/ 662/ 311"/>
        <s v="31 / 45"/>
        <s v="0591/ 7227/7229"/>
        <s v="563/289"/>
        <s v="380 (Incluye nòmina y Tic's)"/>
        <s v="472/470"/>
        <n v="554"/>
        <s v="668/669"/>
        <s v="588/ 355"/>
        <s v="157/ 264/ 159/ 357/ 126/ 175/ 366"/>
        <n v="412"/>
        <s v="40/ 41/ 42/ 37/ "/>
        <s v="41/ 74"/>
        <s v="38/ 40/ 39/ 41/ 71"/>
        <s v="75/ 80"/>
        <s v="188/ 190/ 192/193/ 194"/>
        <n v="68"/>
        <s v="Infraestructura para la movilidad/ Desarrollo y sostenibilidad de la infraestructura rural/ Infraestructura para el espacio público."/>
        <s v="Modernización, expansión y mantenimiento del sistema integral de control de transito/ Implementación del plan maestro de movilidad para bogota.  "/>
        <s v="Operación y control del sistema de transporte.  "/>
        <s v="Recuperación, rehabilitación y mantenimiento de la malla vial.    "/>
        <s v="Salud al trabajo/ Gratuidad en salud/ Jóvenes visibles con derechos y responsabilidades/ Sistema de Información para optimizar la gestión. "/>
        <s v="497/ 500/ 495/501/514"/>
        <s v="547/548"/>
      </sharedItems>
    </cacheField>
    <cacheField name="VIGENCIA REVISADA">
      <sharedItems containsBlank="1" containsMixedTypes="1" containsNumber="1" containsInteger="1" count="4">
        <m/>
        <n v="2011"/>
        <s v="2010/2011"/>
        <n v="2010"/>
      </sharedItems>
    </cacheField>
    <cacheField name="EQUIPO AUDITOR">
      <sharedItems containsString="0" containsBlank="1" count="1">
        <m/>
      </sharedItems>
    </cacheField>
  </cacheFields>
</pivotCacheDefinition>
</file>

<file path=xl/pivotCache/pivotCacheDefinition6.xml><?xml version="1.0" encoding="utf-8"?>
<pivotCacheDefinition xmlns="http://schemas.openxmlformats.org/spreadsheetml/2006/main" xmlns:r="http://schemas.openxmlformats.org/officeDocument/2006/relationships" r:id="rId1" createdVersion="3" recordCount="0" refreshedVersion="3">
  <cacheSource type="worksheet">
    <worksheetSource ref="A1:B107" sheet="Sujetos de Control"/>
  </cacheSource>
  <cacheFields count="2">
    <cacheField name="Direccion Sectorial">
      <sharedItems containsMixedTypes="0" count="9">
        <s v="AMBIENTE"/>
        <s v="CONTROL SOCIAL Y DESARROLLO LOCAL"/>
        <s v="CONTROL URBANO"/>
        <s v="EDUCACIÓN, CULTURA, RECREACIÓN Y DEPORTE"/>
        <s v="GOBIERNO"/>
        <s v="HÁBITAT Y SERVICIOS PUBLICOS"/>
        <s v="HACIENDA, DESARROLLO ECONÓMICO, INDUSTRIA Y TURISMO"/>
        <s v="SALUD E INTEGRACIÓN SOCIAL"/>
        <s v="MOVILIDAD"/>
      </sharedItems>
    </cacheField>
    <cacheField name="Entidad">
      <sharedItems containsMixedTypes="0" count="106">
        <s v="JARDIN BOTÁNICO DE BOGOTÁ - JOSÉ CELESTINO MUTIS"/>
        <s v="SECRETARÍA DISTRITAL DE AMBIENTE "/>
        <s v=" FONDO DE DESARROLLO LOCAL DE BARRIOS UNIDOS."/>
        <s v="FONDO DE DESARROLLO LOCAL DE ANTONIO NARIÑO. "/>
        <s v="FONDO DE DESARROLLO LOCAL DE BOSA."/>
        <s v="FONDO DE DESARROLLO LOCAL DE CHAPINERO."/>
        <s v="FONDO DE DESARROLLO LOCAL DE CIUDAD BOLÍVAR. "/>
        <s v="FONDO DE DESARROLLO LOCAL DE ENGATIVÁ."/>
        <s v="FONDO DE DESARROLLO LOCAL DE FONTIBÓN. "/>
        <s v="FONDO DE DESARROLLO LOCAL DE KENNEDY."/>
        <s v="FONDO DE DESARROLLO LOCAL DE LA CANDELARIA."/>
        <s v="FONDO DE DESARROLLO LOCAL DE MÁRTIRES."/>
        <s v="FONDO DE DESARROLLO LOCAL DE PUENTE ARANDA. "/>
        <s v="FONDO DE DESARROLLO LOCAL DE RAFAEL URIBE URIBE."/>
        <s v="FONDO DE DESARROLLO LOCAL DE SAN CRISTOBAL."/>
        <s v="FONDO DE DESARROLLO LOCAL DE SANTAFÉ."/>
        <s v="FONDO DE DESARROLLO LOCAL DE SUBA. "/>
        <s v="FONDO DE DESARROLLO LOCAL DE SUMAPAZ."/>
        <s v="FONDO DE DESARROLLO LOCAL DE TEUSAQUILLO."/>
        <s v="FONDO DE DESARROLLO LOCAL DE TUNJUELITO."/>
        <s v="FONDO DE DESARROLLO LOCAL DE USAQUÉN. "/>
        <s v="FONDO DE DESARROLLO LOCAL DE USME."/>
        <s v="CURADURÍA No. 1 DE BOGOTÁ"/>
        <s v="CURADURÍA No. 2 DE BOGOTÁ"/>
        <s v="CURADURÍA No. 3 DE BOGOTÁ"/>
        <s v="CURADURÍA No. 4 DE BOGOTÁ"/>
        <s v="CURADURÍA No. 5 DE BOGOTÁ."/>
        <s v="DEPARTAMENTO ADMINISTRATIVO DE LA DEFENSORÍA DEL ESPACIO PÚBLICO  -DADEP."/>
        <s v="EMPRESA DE RENOVACION URBANA - ERU"/>
        <s v="SECRETARÍA DISTRITAL DE PLANEACIÓN. "/>
        <s v="CANAL CAPITAL LTDA"/>
        <s v="FUNDACION GILBERTO ALZATE AVENDAÑO"/>
        <s v="INSTITUTO DISTRITAL DE LAS ARTES - IDARTES"/>
        <s v="INSTITUTO DISTRITAL DEL PATRIMONIO CULTURAL - IDPC"/>
        <s v="INSTITUTO DISTRITAL PARA LA RECREACIÓN Y EL DEPORTE – IDRD"/>
        <s v="INSTITUTO PARA LA INVESTIGACIÓN EDUCATIVA Y EL DESARROLLO PEDAGÓGICO- IDEP."/>
        <s v="ORQUESTA FILARMÓNICA DE BOGOTÁ, D.C"/>
        <s v="SECRETARIA DE EDUCACION DEL DISTRITO  - FONDOS SERVICIOS EDUCATIVOS DE LOS COLEGIOS E INSTITUCIONES ADSCRITAS A LA SED"/>
        <s v="SECRETARÍA DISTRITAL DE CULTURA, RECREACIÓN Y DEPORTE"/>
        <s v="UNIVERSIDAD DISTRITAL FRANCISCO JOSE DE CALDAS"/>
        <s v=" FONDO DE VIGILANCIA Y SEGURIDAD DE BOGOTÁ, D.C."/>
        <s v="CONCEJO DE BOGOTÁ, D.C."/>
        <s v="DEPARTAMENTO ADMINISTRATIVO SERVICIO CIVIL DISTRITAL - DASCD."/>
        <s v="FONDO DE PREVENCIÓN Y ATENCIÓN DE EMERGENCIAS - FOPAE-DPAE."/>
        <s v="INSTITUTO DISTRITAL DE LA PARTICIPACIÓN Y ACCIÓN COMUNAL"/>
        <s v="PERSONERÍA DE BOGOTÁ, D.C."/>
        <s v="SECRETARÍA DISTRITAL DE GOBIERNO. "/>
        <s v="SECRETARÍA GENERAL DE LA ALCALDÍA  MAYOR DE BOGOTÁ  D.C."/>
        <s v="UNIDAD ADMINISTRATIVA ESPECIAL DEL  CUERPO OFICIAL DE BOMBEROS"/>
        <s v="VEEDURÍA DISTRITAL."/>
        <s v="CAJA DE LA VIVIENDA POPULAR DE BOGOTÁ D.C. - CVP."/>
        <s v="COLOMBIA MÓVIL S.A. E.S.P."/>
        <s v="COMPAÑÍA COLOMBIANA DE SERVICIOS DE VALOR AGREGADO Y TELEMÁTICO S.A. ESP –  - COLVATEL S.A. ESP."/>
        <s v="COMPAÑÌA DE DISTRIBUCIÓN Y COMERCIALIZACIÓN DE ENERGÍA S.A., E.S.P.-CODENSA S.A. ESP."/>
        <s v="EMPRESA AGUAS DE BOGOTA S.A. E.S.P."/>
        <s v="EMPRESA DE ACUEDUCTO Y ALCANTARILLADO DE BOGOTÁ D.C.-EAAB. E.S.P."/>
        <s v="EMPRESA DE ENERGÍA DE BOGOTÁ S.A. EEB E.S.P."/>
        <s v="EMPRESA DE ENERGIA DE CUNDINAMARCA EEC - ESP S.A."/>
        <s v="EMPRESA DE TELECOMUNICACIONES DE BOGOTÁ, S.A. ETB. E.S.P."/>
        <s v="EMPRESA GENERADORA DE ENERGÍA S.A., ESP.- EMGESA S.A. E.S.P."/>
        <s v="GAS NATURAL S.A. E.S.P."/>
        <s v="GESTAGUAS S.A. ESP."/>
        <s v="METROVIVIENDA."/>
        <s v="SECRETARIA DISTRITAL DEL HÁBITAT"/>
        <s v="TRANSPORTADORA DE GAS INTERNACIONAL S.A. ESP - T.G.I. S.A. E.S.P"/>
        <s v="UNIDAD ADMINISTRATIVA ESPECIAL DE SERVICIOS PÚBLICOS"/>
        <s v=" - FONDO DE PRESTACIONES ECONÓMICAS, CESANTÍAS Y PENSIONES  -FONCEP"/>
        <s v=" - SECRETARÍA DISTRITAL DE HACIENDA"/>
        <s v=" - UNIDAD ADMINISTRATIVA ESPECIAL DE CATASTRO DISTRITAL "/>
        <s v="CORPORACIÓN PARA EL DESARROLLO Y LA PRODUCTIVIDAD BOGOTÁ REGIÓN - INVEST IN BOGOTA"/>
        <s v="INSTITUTO DISTRITAL DE TURISMO"/>
        <s v="INSTITUTO PARA LA ECONOMÍA SOCIAL  -IPES"/>
        <s v="SECRETARÍA DISTRITAL DE DESARROLLO ECONÓMICO"/>
        <s v=" SECRETARIA DISTRITAL DE SALUD"/>
        <s v="CAPITAL SALUD ENTIDAD PROMOTORA DE SALUD DEL REGIMEN SUBSIDIADO S A S CAPITAL SALUD EPS S.S.A."/>
        <s v="FONDO FINANCIERO DISTRITAL DE SALUD - FFDS"/>
        <s v="HOSPITAL BOSA, II NIVEL"/>
        <s v="HOSPITAL CENTRO ORIENTE, II NIVEL, E.S.E."/>
        <s v="HOSPITAL CHAPINERO, I NIVEL, E.S.E."/>
        <s v="HOSPITAL DEL SUR, I NIVEL, E.S.E."/>
        <s v="HOSPITAL EL TUNAL, III NIVEL, E.S.E."/>
        <s v="HOSPITAL ENGATIVÁ, II NIVEL, E.S.E."/>
        <s v="HOSPITAL FONTIBÓN, II NIVEL, E.S.E."/>
        <s v="HOSPITAL LA VICTORIA, III NIVEL, E.S.E."/>
        <s v="HOSPITAL MÉISSEN, II NIVEL, E.S.E."/>
        <s v="HOSPITAL NAZARETH, I NIVEL, E.S.E."/>
        <s v="HOSPITAL OCCIDENTE DE KENNEDY III NIVEL,  E.S.E."/>
        <s v="HOSPITAL PABLO VI BOSA, I NIVEL, E.S.E."/>
        <s v="HOSPITAL RAFAEL URIBE URIBE, I NIVEL, E.S.E."/>
        <s v="HOSPITAL SAN BLAS, II NIVEL, E.S.E"/>
        <s v="HOSPITAL SAN CRISTOBAL, I NIVEL, E.S.E."/>
        <s v="HOSPITAL SANTA CLARA, III NIVEL, E.S.E."/>
        <s v="HOSPITAL SIMÓN BOLÍVAR, III NIVEL, E.S.E."/>
        <s v="HOSPITAL SUBA, I NIVEL, E.S.E."/>
        <s v="HOSPITAL TUNJUELITO, II NIVEL, E.S.E."/>
        <s v="HOSPITAL USAQUÉN, I NIVEL, E.S.E."/>
        <s v="HOSPITAL USME, I NIVEL, E.S.E."/>
        <s v="HOSPITAL VISTA HERMOSA, I NIVEL, E.S.E."/>
        <s v="INSTITUTO DISTRITAL PARA LA PROTECCIÓN DE JUVENTUD Y LA NIÑEZ DESAMPARADA-IDIPRON."/>
        <s v="LOTERÍA DE BOGOTÁ."/>
        <s v="SECRETARIA DISTRITAL DE INTEGRACIÓN SOCIAL."/>
        <s v="EMPRESA DE TRANSPORTE DEL TERCER MILENIO - TRANSMILENIO"/>
        <s v="SECRETARIA DISTRITAL DE MOVILIDAD"/>
        <s v="TERMINAL DE TRANSPORTE S.A."/>
        <s v="INSTITUTO DE DESARROLLO URBANO - IDU"/>
        <s v="UNIDAD ADMINISTRATIVA ESPECIAL DE REHABILITACION Y MANTENIMIENTO VIAL"/>
      </sharedItems>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Cache/pivotCacheRecords2.xml><?xml version="1.0" encoding="utf-8"?>
<pivotCacheRecords xmlns="http://schemas.openxmlformats.org/spreadsheetml/2006/main" xmlns:r="http://schemas.openxmlformats.org/officeDocument/2006/relationships" count="0"/>
</file>

<file path=xl/pivotCache/pivotCacheRecords3.xml><?xml version="1.0" encoding="utf-8"?>
<pivotCacheRecords xmlns="http://schemas.openxmlformats.org/spreadsheetml/2006/main" xmlns:r="http://schemas.openxmlformats.org/officeDocument/2006/relationships" count="0"/>
</file>

<file path=xl/pivotCache/pivotCacheRecords4.xml><?xml version="1.0" encoding="utf-8"?>
<pivotCacheRecords xmlns="http://schemas.openxmlformats.org/spreadsheetml/2006/main" xmlns:r="http://schemas.openxmlformats.org/officeDocument/2006/relationships" count="0"/>
</file>

<file path=xl/pivotCache/pivotCacheRecords5.xml><?xml version="1.0" encoding="utf-8"?>
<pivotCacheRecords xmlns="http://schemas.openxmlformats.org/spreadsheetml/2006/main" xmlns:r="http://schemas.openxmlformats.org/officeDocument/2006/relationships" count="0"/>
</file>

<file path=xl/pivotCache/pivotCacheRecords6.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2.xml" /></Relationship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3.xml" /></Relationships>
</file>

<file path=xl/pivotTables/_rels/pivotTable3.xml.rels><?xml version="1.0" encoding="utf-8" standalone="yes"?><Relationships xmlns="http://schemas.openxmlformats.org/package/2006/relationships"><Relationship Id="rId1" Type="http://schemas.openxmlformats.org/officeDocument/2006/relationships/pivotCacheDefinition" Target="../pivotCache/pivotCacheDefinition4.xml" /></Relationships>
</file>

<file path=xl/pivotTables/_rels/pivotTable4.xml.rels><?xml version="1.0" encoding="utf-8" standalone="yes"?><Relationships xmlns="http://schemas.openxmlformats.org/package/2006/relationships"><Relationship Id="rId1" Type="http://schemas.openxmlformats.org/officeDocument/2006/relationships/pivotCacheDefinition" Target="../pivotCache/pivotCacheDefinition5.xml" /></Relationships>
</file>

<file path=xl/pivotTables/_rels/pivotTable5.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6.xml.rels><?xml version="1.0" encoding="utf-8" standalone="yes"?><Relationships xmlns="http://schemas.openxmlformats.org/package/2006/relationships"><Relationship Id="rId1" Type="http://schemas.openxmlformats.org/officeDocument/2006/relationships/pivotCacheDefinition" Target="../pivotCache/pivotCacheDefinition5.xml" /></Relationships>
</file>

<file path=xl/pivotTables/_rels/pivotTable7.xml.rels><?xml version="1.0" encoding="utf-8" standalone="yes"?><Relationships xmlns="http://schemas.openxmlformats.org/package/2006/relationships"><Relationship Id="rId1" Type="http://schemas.openxmlformats.org/officeDocument/2006/relationships/pivotCacheDefinition" Target="../pivotCache/pivotCacheDefinition6.xml" /></Relationships>
</file>

<file path=xl/pivotTables/pivotTable1.xml><?xml version="1.0" encoding="utf-8"?>
<pivotTableDefinition xmlns="http://schemas.openxmlformats.org/spreadsheetml/2006/main" name="Tabla dinámica2" cacheId="3" applyNumberFormats="0" applyBorderFormats="0" applyFontFormats="0" applyPatternFormats="0" applyAlignmentFormats="0" applyWidthHeightFormats="0" dataCaption="Datos" showMissing="1" preserveFormatting="1" useAutoFormatting="1" itemPrintTitles="1" compactData="0" updatedVersion="2" indent="0" showMemberPropertyTips="1">
  <location ref="A3:B19" firstHeaderRow="2" firstDataRow="2" firstDataCol="1"/>
  <pivotFields count="15">
    <pivotField compact="0" outline="0" subtotalTop="0" showAll="0"/>
    <pivotField axis="axisRow" dataField="1" compact="0" outline="0" subtotalTop="0" showAll="0" defaultSubtotal="0">
      <items count="15">
        <item x="0"/>
        <item x="1"/>
        <item x="2"/>
        <item x="4"/>
        <item x="5"/>
        <item x="6"/>
        <item x="7"/>
        <item x="8"/>
        <item x="9"/>
        <item x="10"/>
        <item m="1" x="14"/>
        <item x="12"/>
        <item x="13"/>
        <item x="3"/>
        <item x="11"/>
      </items>
    </pivotField>
    <pivotField compact="0" outline="0" subtotalTop="0" showAll="0" defaultSubtotal="0"/>
    <pivotField compact="0" outline="0" subtotalTop="0" showAll="0" defaultSubtota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s>
  <rowFields count="1">
    <field x="1"/>
  </rowFields>
  <rowItems count="15">
    <i>
      <x/>
    </i>
    <i>
      <x v="1"/>
    </i>
    <i>
      <x v="2"/>
    </i>
    <i>
      <x v="3"/>
    </i>
    <i>
      <x v="4"/>
    </i>
    <i>
      <x v="5"/>
    </i>
    <i>
      <x v="6"/>
    </i>
    <i>
      <x v="7"/>
    </i>
    <i>
      <x v="8"/>
    </i>
    <i>
      <x v="9"/>
    </i>
    <i>
      <x v="11"/>
    </i>
    <i>
      <x v="12"/>
    </i>
    <i>
      <x v="13"/>
    </i>
    <i>
      <x v="14"/>
    </i>
    <i t="grand">
      <x/>
    </i>
  </rowItems>
  <colItems count="1">
    <i/>
  </colItems>
  <dataFields count="1">
    <dataField name="Cuenta de DIRECCI?N SECTORIAL" fld="1" subtotal="count" baseField="0" baseItem="0"/>
  </dataFields>
  <formats count="1">
    <format dxfId="0">
      <pivotArea outline="0" fieldPosition="0" dataOnly="0" type="all"/>
    </format>
  </formats>
  <pivotTableStyleInfo showRowHeaders="1" showColHeaders="1" showRowStripes="0" showColStripes="0" showLastColumn="1"/>
</pivotTableDefinition>
</file>

<file path=xl/pivotTables/pivotTable2.xml><?xml version="1.0" encoding="utf-8"?>
<pivotTableDefinition xmlns="http://schemas.openxmlformats.org/spreadsheetml/2006/main" name="Tabla dinámica2" cacheId="4" applyNumberFormats="0" applyBorderFormats="0" applyFontFormats="0" applyPatternFormats="0" applyAlignmentFormats="0" applyWidthHeightFormats="0" dataCaption="Datos" showMissing="1" preserveFormatting="1" useAutoFormatting="1" itemPrintTitles="1" compactData="0" updatedVersion="2" indent="0" showMemberPropertyTips="1">
  <location ref="A3:H19" firstHeaderRow="1" firstDataRow="2" firstDataCol="1"/>
  <pivotFields count="15">
    <pivotField compact="0" outline="0" subtotalTop="0" showAll="0"/>
    <pivotField axis="axisRow" compact="0" outline="0" subtotalTop="0" showAll="0">
      <items count="15">
        <item x="0"/>
        <item x="1"/>
        <item x="2"/>
        <item x="3"/>
        <item x="4"/>
        <item x="5"/>
        <item x="6"/>
        <item x="7"/>
        <item x="8"/>
        <item x="9"/>
        <item x="10"/>
        <item x="11"/>
        <item x="12"/>
        <item x="13"/>
        <item t="default"/>
      </items>
    </pivotField>
    <pivotField compact="0" outline="0" subtotalTop="0" showAll="0" defaultSubtotal="0"/>
    <pivotField compact="0" outline="0" subtotalTop="0" showAll="0" defaultSubtotal="0"/>
    <pivotField compact="0" outline="0" subtotalTop="0" showAll="0"/>
    <pivotField compact="0" outline="0" subtotalTop="0" showAll="0"/>
    <pivotField axis="axisCol" dataField="1" compact="0" outline="0" subtotalTop="0" showAll="0">
      <items count="11">
        <item x="0"/>
        <item m="1" x="7"/>
        <item x="3"/>
        <item m="1" x="6"/>
        <item x="1"/>
        <item x="2"/>
        <item m="1" x="8"/>
        <item m="1" x="9"/>
        <item x="4"/>
        <item x="5"/>
        <item t="default"/>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s>
  <rowFields count="1">
    <field x="1"/>
  </rowFields>
  <rowItems count="15">
    <i>
      <x/>
    </i>
    <i>
      <x v="1"/>
    </i>
    <i>
      <x v="2"/>
    </i>
    <i>
      <x v="3"/>
    </i>
    <i>
      <x v="4"/>
    </i>
    <i>
      <x v="5"/>
    </i>
    <i>
      <x v="6"/>
    </i>
    <i>
      <x v="7"/>
    </i>
    <i>
      <x v="8"/>
    </i>
    <i>
      <x v="9"/>
    </i>
    <i>
      <x v="10"/>
    </i>
    <i>
      <x v="11"/>
    </i>
    <i>
      <x v="12"/>
    </i>
    <i>
      <x v="13"/>
    </i>
    <i t="grand">
      <x/>
    </i>
  </rowItems>
  <colFields count="1">
    <field x="6"/>
  </colFields>
  <colItems count="7">
    <i>
      <x/>
    </i>
    <i>
      <x v="2"/>
    </i>
    <i>
      <x v="4"/>
    </i>
    <i>
      <x v="5"/>
    </i>
    <i>
      <x v="8"/>
    </i>
    <i>
      <x v="9"/>
    </i>
    <i t="grand">
      <x/>
    </i>
  </colItems>
  <dataFields count="1">
    <dataField name="Cuenta de MODALIDAD DE AUDITORIA" fld="6" subtotal="count" baseField="0" baseItem="0"/>
  </dataFields>
  <formats count="2">
    <format dxfId="0">
      <pivotArea outline="0" fieldPosition="0" dataOnly="0" type="all"/>
    </format>
    <format dxfId="1">
      <pivotArea outline="0" fieldPosition="0" dataOnly="0" type="all"/>
    </format>
  </formats>
  <pivotTableStyleInfo showRowHeaders="1" showColHeaders="1" showRowStripes="0" showColStripes="0" showLastColumn="1"/>
</pivotTableDefinition>
</file>

<file path=xl/pivotTables/pivotTable3.xml><?xml version="1.0" encoding="utf-8"?>
<pivotTableDefinition xmlns="http://schemas.openxmlformats.org/spreadsheetml/2006/main" name="Tabla dinámica2" cacheId="5" applyNumberFormats="0" applyBorderFormats="0" applyFontFormats="0" applyPatternFormats="0" applyAlignmentFormats="0" applyWidthHeightFormats="0" dataCaption="Datos" showMissing="1" preserveFormatting="1" useAutoFormatting="1" itemPrintTitles="1" compactData="0" updatedVersion="2" indent="0" showMemberPropertyTips="1">
  <location ref="A3:E8" firstHeaderRow="1" firstDataRow="2" firstDataCol="1"/>
  <pivotFields count="15">
    <pivotField compact="0" outline="0" subtotalTop="0" showAll="0"/>
    <pivotField compact="0" outline="0" subtotalTop="0" showAll="0"/>
    <pivotField compact="0" outline="0" subtotalTop="0" showAll="0" defaultSubtotal="0"/>
    <pivotField compact="0" outline="0" subtotalTop="0" showAll="0" defaultSubtotal="0"/>
    <pivotField compact="0" outline="0" subtotalTop="0" showAll="0"/>
    <pivotField compact="0" outline="0" subtotalTop="0" showAll="0"/>
    <pivotField axis="axisRow" compact="0" outline="0" subtotalTop="0" showAll="0" defaultSubtotal="0">
      <items count="10">
        <item x="0"/>
        <item m="1" x="7"/>
        <item x="3"/>
        <item m="1" x="6"/>
        <item x="1"/>
        <item x="2"/>
        <item m="1" x="8"/>
        <item m="1" x="9"/>
        <item x="4"/>
        <item x="5"/>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axis="axisCol" dataField="1" compact="0" outline="0" subtotalTop="0" showAll="0">
      <items count="5">
        <item x="3"/>
        <item x="1"/>
        <item x="2"/>
        <item h="1" x="0"/>
        <item t="default"/>
      </items>
    </pivotField>
    <pivotField compact="0" outline="0" subtotalTop="0" showAll="0"/>
  </pivotFields>
  <rowFields count="1">
    <field x="6"/>
  </rowFields>
  <rowItems count="4">
    <i>
      <x v="2"/>
    </i>
    <i>
      <x v="5"/>
    </i>
    <i>
      <x v="8"/>
    </i>
    <i t="grand">
      <x/>
    </i>
  </rowItems>
  <colFields count="1">
    <field x="13"/>
  </colFields>
  <colItems count="4">
    <i>
      <x/>
    </i>
    <i>
      <x v="1"/>
    </i>
    <i>
      <x v="2"/>
    </i>
    <i t="grand">
      <x/>
    </i>
  </colItems>
  <dataFields count="1">
    <dataField name="Cuenta de VIGENCIA REVISADA" fld="13" subtotal="count" baseField="0" baseItem="0"/>
  </dataFields>
  <formats count="1">
    <format dxfId="0">
      <pivotArea outline="0" fieldPosition="0" dataOnly="0" type="all"/>
    </format>
  </formats>
  <pivotTableStyleInfo showRowHeaders="1" showColHeaders="1" showRowStripes="0" showColStripes="0" showLastColumn="1"/>
</pivotTableDefinition>
</file>

<file path=xl/pivotTables/pivotTable4.xml><?xml version="1.0" encoding="utf-8"?>
<pivotTableDefinition xmlns="http://schemas.openxmlformats.org/spreadsheetml/2006/main" name="Tabla dinámica2" cacheId="6" applyNumberFormats="0" applyBorderFormats="0" applyFontFormats="0" applyPatternFormats="0" applyAlignmentFormats="0" applyWidthHeightFormats="0" dataCaption="Datos" showMissing="1" preserveFormatting="1" useAutoFormatting="1" itemPrintTitles="1" compactData="0" updatedVersion="2" indent="0" showMemberPropertyTips="1">
  <location ref="A3:B11" firstHeaderRow="2" firstDataRow="2" firstDataCol="1"/>
  <pivotFields count="15">
    <pivotField compact="0" outline="0" subtotalTop="0" showAll="0"/>
    <pivotField compact="0" outline="0" subtotalTop="0" showAll="0"/>
    <pivotField compact="0" outline="0" subtotalTop="0" showAll="0" defaultSubtotal="0"/>
    <pivotField compact="0" outline="0" subtotalTop="0" showAll="0" defaultSubtotal="0"/>
    <pivotField compact="0" outline="0" subtotalTop="0" showAll="0"/>
    <pivotField compact="0" outline="0" subtotalTop="0" showAll="0"/>
    <pivotField axis="axisRow" dataField="1" compact="0" outline="0" subtotalTop="0" showAll="0" defaultSubtotal="0">
      <items count="10">
        <item x="0"/>
        <item m="1" x="7"/>
        <item x="3"/>
        <item m="1" x="6"/>
        <item x="1"/>
        <item x="2"/>
        <item m="1" x="8"/>
        <item m="1" x="9"/>
        <item x="4"/>
        <item x="5"/>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s>
  <rowFields count="1">
    <field x="6"/>
  </rowFields>
  <rowItems count="7">
    <i>
      <x/>
    </i>
    <i>
      <x v="2"/>
    </i>
    <i>
      <x v="4"/>
    </i>
    <i>
      <x v="5"/>
    </i>
    <i>
      <x v="8"/>
    </i>
    <i>
      <x v="9"/>
    </i>
    <i t="grand">
      <x/>
    </i>
  </rowItems>
  <colItems count="1">
    <i/>
  </colItems>
  <dataFields count="1">
    <dataField name="Cuenta de MODALIDAD DE AUDITORIA" fld="6" subtotal="count" baseField="0" baseItem="0"/>
  </dataFields>
  <formats count="1">
    <format dxfId="0">
      <pivotArea outline="0" fieldPosition="0" dataOnly="0" type="all"/>
    </format>
  </formats>
  <pivotTableStyleInfo showRowHeaders="1" showColHeaders="1" showRowStripes="0" showColStripes="0" showLastColumn="1"/>
</pivotTableDefinition>
</file>

<file path=xl/pivotTables/pivotTable5.xml><?xml version="1.0" encoding="utf-8"?>
<pivotTableDefinition xmlns="http://schemas.openxmlformats.org/spreadsheetml/2006/main" name="Tabla dinámica1" cacheId="2" applyNumberFormats="0" applyBorderFormats="0" applyFontFormats="0" applyPatternFormats="0" applyAlignmentFormats="0" applyWidthHeightFormats="0" dataCaption="Datos" showMissing="1" preserveFormatting="1" useAutoFormatting="1" itemPrintTitles="1" compactData="0" updatedVersion="2" indent="0" showMemberPropertyTips="1">
  <location ref="A3:E19" firstHeaderRow="1" firstDataRow="2" firstDataCol="1"/>
  <pivotFields count="15">
    <pivotField compact="0" outline="0" subtotalTop="0" showAll="0"/>
    <pivotField axis="axisRow" compact="0" outline="0" subtotalTop="0" showAll="0" defaultSubtotal="0">
      <items count="15">
        <item x="0"/>
        <item x="1"/>
        <item x="2"/>
        <item x="3"/>
        <item x="4"/>
        <item x="5"/>
        <item x="6"/>
        <item x="7"/>
        <item x="8"/>
        <item x="9"/>
        <item x="10"/>
        <item x="11"/>
        <item x="12"/>
        <item x="13"/>
        <item x="14"/>
      </items>
    </pivotField>
    <pivotField compact="0" outline="0" subtotalTop="0" showAll="0"/>
    <pivotField axis="axisCol" dataField="1" compact="0" outline="0" subtotalTop="0" showAll="0">
      <items count="5">
        <item x="0"/>
        <item x="1"/>
        <item x="2"/>
        <item h="1" x="3"/>
        <item t="default"/>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s>
  <rowFields count="1">
    <field x="1"/>
  </rowFields>
  <rowItems count="15">
    <i>
      <x/>
    </i>
    <i>
      <x v="1"/>
    </i>
    <i>
      <x v="2"/>
    </i>
    <i>
      <x v="3"/>
    </i>
    <i>
      <x v="4"/>
    </i>
    <i>
      <x v="5"/>
    </i>
    <i>
      <x v="6"/>
    </i>
    <i>
      <x v="7"/>
    </i>
    <i>
      <x v="8"/>
    </i>
    <i>
      <x v="9"/>
    </i>
    <i>
      <x v="10"/>
    </i>
    <i>
      <x v="11"/>
    </i>
    <i>
      <x v="12"/>
    </i>
    <i>
      <x v="13"/>
    </i>
    <i t="grand">
      <x/>
    </i>
  </rowItems>
  <colFields count="1">
    <field x="3"/>
  </colFields>
  <colItems count="4">
    <i>
      <x/>
    </i>
    <i>
      <x v="1"/>
    </i>
    <i>
      <x v="2"/>
    </i>
    <i t="grand">
      <x/>
    </i>
  </colItems>
  <dataFields count="1">
    <dataField name="Cuenta de FASE O CICLO" fld="3" subtotal="count" baseField="0" baseItem="0"/>
  </dataFields>
  <formats count="1">
    <format dxfId="0">
      <pivotArea outline="0" fieldPosition="0" dataOnly="0" type="all"/>
    </format>
  </formats>
  <pivotTableStyleInfo showRowHeaders="1" showColHeaders="1" showRowStripes="0" showColStripes="0" showLastColumn="1"/>
</pivotTableDefinition>
</file>

<file path=xl/pivotTables/pivotTable6.xml><?xml version="1.0" encoding="utf-8"?>
<pivotTableDefinition xmlns="http://schemas.openxmlformats.org/spreadsheetml/2006/main" name="Tabla dinámica2" cacheId="6" applyNumberFormats="0" applyBorderFormats="0" applyFontFormats="0" applyPatternFormats="0" applyAlignmentFormats="0" applyWidthHeightFormats="0" dataCaption="Datos" showMissing="1" preserveFormatting="1" useAutoFormatting="1" itemPrintTitles="1" compactData="0" updatedVersion="2" indent="0" showMemberPropertyTips="1">
  <location ref="A3:E125" firstHeaderRow="1" firstDataRow="2" firstDataCol="1"/>
  <pivotFields count="15">
    <pivotField compact="0" outline="0" subtotalTop="0" showAll="0"/>
    <pivotField compact="0" outline="0" subtotalTop="0" showAll="0"/>
    <pivotField axis="axisRow" dataField="1" compact="0" outline="0" subtotalTop="0" showAll="0" defaultSubtotal="0">
      <items count="120">
        <item x="10"/>
        <item x="48"/>
        <item x="49"/>
        <item x="72"/>
        <item x="60"/>
        <item x="111"/>
        <item x="78"/>
        <item x="82"/>
        <item x="83"/>
        <item x="66"/>
        <item x="39"/>
        <item x="42"/>
        <item x="43"/>
        <item x="46"/>
        <item x="47"/>
        <item x="51"/>
        <item x="45"/>
        <item x="44"/>
        <item x="69"/>
        <item x="81"/>
        <item x="76"/>
        <item x="79"/>
        <item x="86"/>
        <item x="41"/>
        <item x="97"/>
        <item x="80"/>
        <item x="77"/>
        <item x="20"/>
        <item x="17"/>
        <item x="31"/>
        <item x="13"/>
        <item x="37"/>
        <item x="33"/>
        <item x="16"/>
        <item x="32"/>
        <item x="21"/>
        <item x="19"/>
        <item x="35"/>
        <item x="36"/>
        <item x="29"/>
        <item x="14"/>
        <item x="34"/>
        <item x="38"/>
        <item x="18"/>
        <item x="15"/>
        <item x="12"/>
        <item x="30"/>
        <item x="90"/>
        <item x="68"/>
        <item x="64"/>
        <item x="100"/>
        <item x="57"/>
        <item x="84"/>
        <item x="87"/>
        <item x="107"/>
        <item x="116"/>
        <item x="106"/>
        <item x="105"/>
        <item x="119"/>
        <item x="113"/>
        <item x="114"/>
        <item x="118"/>
        <item x="104"/>
        <item x="115"/>
        <item x="117"/>
        <item x="108"/>
        <item x="110"/>
        <item x="109"/>
        <item x="61"/>
        <item x="112"/>
        <item x="95"/>
        <item x="67"/>
        <item x="56"/>
        <item x="92"/>
        <item x="55"/>
        <item x="59"/>
        <item x="88"/>
        <item x="91"/>
        <item x="8"/>
        <item x="4"/>
        <item x="7"/>
        <item x="1"/>
        <item x="2"/>
        <item x="0"/>
        <item x="6"/>
        <item x="103"/>
        <item x="73"/>
        <item x="58"/>
        <item x="71"/>
        <item x="50"/>
        <item x="52"/>
        <item x="3"/>
        <item x="9"/>
        <item x="5"/>
        <item x="11"/>
        <item x="54"/>
        <item x="94"/>
        <item x="63"/>
        <item x="74"/>
        <item x="89"/>
        <item x="102"/>
        <item x="96"/>
        <item x="40"/>
        <item x="101"/>
        <item x="62"/>
        <item x="99"/>
        <item x="85"/>
        <item x="25"/>
        <item x="27"/>
        <item x="22"/>
        <item x="26"/>
        <item x="23"/>
        <item x="28"/>
        <item x="24"/>
        <item x="93"/>
        <item x="98"/>
        <item x="75"/>
        <item x="65"/>
        <item x="53"/>
        <item x="70"/>
      </items>
    </pivotField>
    <pivotField axis="axisCol" compact="0" outline="0" subtotalTop="0" showAll="0" defaultSubtotal="0">
      <items count="3">
        <item x="0"/>
        <item x="1"/>
        <item x="2"/>
      </items>
    </pivotField>
    <pivotField compact="0" outline="0" subtotalTop="0" showAll="0"/>
    <pivotField compact="0" outline="0" subtotalTop="0" showAll="0"/>
    <pivotField compact="0" outline="0" subtotalTop="0" showAll="0" defaultSubtota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s>
  <rowFields count="1">
    <field x="2"/>
  </rowFields>
  <rowItems count="121">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x v="49"/>
    </i>
    <i>
      <x v="50"/>
    </i>
    <i>
      <x v="51"/>
    </i>
    <i>
      <x v="52"/>
    </i>
    <i>
      <x v="53"/>
    </i>
    <i>
      <x v="54"/>
    </i>
    <i>
      <x v="55"/>
    </i>
    <i>
      <x v="56"/>
    </i>
    <i>
      <x v="57"/>
    </i>
    <i>
      <x v="58"/>
    </i>
    <i>
      <x v="59"/>
    </i>
    <i>
      <x v="60"/>
    </i>
    <i>
      <x v="61"/>
    </i>
    <i>
      <x v="62"/>
    </i>
    <i>
      <x v="63"/>
    </i>
    <i>
      <x v="64"/>
    </i>
    <i>
      <x v="65"/>
    </i>
    <i>
      <x v="66"/>
    </i>
    <i>
      <x v="67"/>
    </i>
    <i>
      <x v="68"/>
    </i>
    <i>
      <x v="69"/>
    </i>
    <i>
      <x v="70"/>
    </i>
    <i>
      <x v="71"/>
    </i>
    <i>
      <x v="72"/>
    </i>
    <i>
      <x v="73"/>
    </i>
    <i>
      <x v="74"/>
    </i>
    <i>
      <x v="75"/>
    </i>
    <i>
      <x v="76"/>
    </i>
    <i>
      <x v="77"/>
    </i>
    <i>
      <x v="78"/>
    </i>
    <i>
      <x v="79"/>
    </i>
    <i>
      <x v="80"/>
    </i>
    <i>
      <x v="81"/>
    </i>
    <i>
      <x v="82"/>
    </i>
    <i>
      <x v="83"/>
    </i>
    <i>
      <x v="84"/>
    </i>
    <i>
      <x v="85"/>
    </i>
    <i>
      <x v="86"/>
    </i>
    <i>
      <x v="87"/>
    </i>
    <i>
      <x v="88"/>
    </i>
    <i>
      <x v="89"/>
    </i>
    <i>
      <x v="90"/>
    </i>
    <i>
      <x v="91"/>
    </i>
    <i>
      <x v="92"/>
    </i>
    <i>
      <x v="93"/>
    </i>
    <i>
      <x v="94"/>
    </i>
    <i>
      <x v="95"/>
    </i>
    <i>
      <x v="96"/>
    </i>
    <i>
      <x v="97"/>
    </i>
    <i>
      <x v="98"/>
    </i>
    <i>
      <x v="99"/>
    </i>
    <i>
      <x v="100"/>
    </i>
    <i>
      <x v="101"/>
    </i>
    <i>
      <x v="102"/>
    </i>
    <i>
      <x v="103"/>
    </i>
    <i>
      <x v="104"/>
    </i>
    <i>
      <x v="105"/>
    </i>
    <i>
      <x v="106"/>
    </i>
    <i>
      <x v="107"/>
    </i>
    <i>
      <x v="108"/>
    </i>
    <i>
      <x v="109"/>
    </i>
    <i>
      <x v="110"/>
    </i>
    <i>
      <x v="111"/>
    </i>
    <i>
      <x v="112"/>
    </i>
    <i>
      <x v="113"/>
    </i>
    <i>
      <x v="114"/>
    </i>
    <i>
      <x v="115"/>
    </i>
    <i>
      <x v="116"/>
    </i>
    <i>
      <x v="117"/>
    </i>
    <i>
      <x v="118"/>
    </i>
    <i>
      <x v="119"/>
    </i>
    <i t="grand">
      <x/>
    </i>
  </rowItems>
  <colFields count="1">
    <field x="3"/>
  </colFields>
  <colItems count="4">
    <i>
      <x/>
    </i>
    <i>
      <x v="1"/>
    </i>
    <i>
      <x v="2"/>
    </i>
    <i t="grand">
      <x/>
    </i>
  </colItems>
  <dataFields count="1">
    <dataField name="Cuenta de SUJETO DE CONTROL" fld="2" subtotal="count" baseField="0" baseItem="0"/>
  </dataFields>
  <formats count="1">
    <format dxfId="0">
      <pivotArea outline="0" fieldPosition="0" dataOnly="0" type="all"/>
    </format>
  </formats>
  <pivotTableStyleInfo showRowHeaders="1" showColHeaders="1" showRowStripes="0" showColStripes="0" showLastColumn="1"/>
</pivotTableDefinition>
</file>

<file path=xl/pivotTables/pivotTable7.xml><?xml version="1.0" encoding="utf-8"?>
<pivotTableDefinition xmlns="http://schemas.openxmlformats.org/spreadsheetml/2006/main" name="Tabla dinámica4" cacheId="9" applyNumberFormats="0" applyBorderFormats="0" applyFontFormats="0" applyPatternFormats="0" applyAlignmentFormats="0" applyWidthHeightFormats="0" dataCaption="Datos" showMissing="1" preserveFormatting="1" useAutoFormatting="1" itemPrintTitles="1" compactData="0" updatedVersion="2" indent="0" showMemberPropertyTips="1">
  <location ref="F3:H120" firstHeaderRow="2" firstDataRow="2" firstDataCol="2"/>
  <pivotFields count="2">
    <pivotField axis="axisRow" compact="0" outline="0" subtotalTop="0" showAll="0">
      <items count="10">
        <item x="0"/>
        <item x="1"/>
        <item x="2"/>
        <item x="3"/>
        <item x="4"/>
        <item x="5"/>
        <item x="6"/>
        <item x="7"/>
        <item x="8"/>
        <item t="default"/>
      </items>
    </pivotField>
    <pivotField axis="axisRow" dataField="1" compact="0" outline="0" subtotalTop="0" showAll="0">
      <items count="107">
        <item x="66"/>
        <item x="67"/>
        <item x="68"/>
        <item x="2"/>
        <item x="40"/>
        <item x="73"/>
        <item x="50"/>
        <item x="30"/>
        <item x="74"/>
        <item x="51"/>
        <item x="52"/>
        <item x="53"/>
        <item x="41"/>
        <item x="69"/>
        <item x="22"/>
        <item x="23"/>
        <item x="24"/>
        <item x="25"/>
        <item x="26"/>
        <item x="27"/>
        <item x="42"/>
        <item x="54"/>
        <item x="55"/>
        <item x="56"/>
        <item x="57"/>
        <item x="28"/>
        <item x="58"/>
        <item x="59"/>
        <item x="3"/>
        <item x="4"/>
        <item x="5"/>
        <item x="6"/>
        <item x="7"/>
        <item x="8"/>
        <item x="9"/>
        <item x="10"/>
        <item x="11"/>
        <item x="12"/>
        <item x="13"/>
        <item x="14"/>
        <item x="15"/>
        <item x="16"/>
        <item x="17"/>
        <item x="18"/>
        <item x="19"/>
        <item x="20"/>
        <item x="21"/>
        <item x="43"/>
        <item x="75"/>
        <item x="31"/>
        <item x="60"/>
        <item x="61"/>
        <item x="76"/>
        <item x="77"/>
        <item x="78"/>
        <item x="79"/>
        <item x="80"/>
        <item x="81"/>
        <item x="82"/>
        <item x="83"/>
        <item x="84"/>
        <item x="85"/>
        <item x="86"/>
        <item x="87"/>
        <item x="88"/>
        <item x="89"/>
        <item x="90"/>
        <item x="91"/>
        <item x="92"/>
        <item x="93"/>
        <item x="94"/>
        <item x="95"/>
        <item x="96"/>
        <item x="97"/>
        <item x="44"/>
        <item x="32"/>
        <item x="70"/>
        <item x="33"/>
        <item x="98"/>
        <item x="34"/>
        <item x="71"/>
        <item x="35"/>
        <item x="0"/>
        <item x="99"/>
        <item x="62"/>
        <item x="36"/>
        <item x="45"/>
        <item x="37"/>
        <item x="1"/>
        <item x="38"/>
        <item x="72"/>
        <item x="46"/>
        <item x="100"/>
        <item x="29"/>
        <item x="63"/>
        <item x="47"/>
        <item x="64"/>
        <item x="65"/>
        <item x="48"/>
        <item x="39"/>
        <item x="49"/>
        <item x="101"/>
        <item x="102"/>
        <item x="103"/>
        <item x="104"/>
        <item x="105"/>
        <item t="default"/>
      </items>
    </pivotField>
  </pivotFields>
  <rowFields count="2">
    <field x="0"/>
    <field x="1"/>
  </rowFields>
  <rowItems count="116">
    <i>
      <x/>
      <x v="82"/>
    </i>
    <i r="1">
      <x v="88"/>
    </i>
    <i t="default">
      <x/>
    </i>
    <i>
      <x v="1"/>
      <x v="3"/>
    </i>
    <i r="1">
      <x v="28"/>
    </i>
    <i r="1">
      <x v="29"/>
    </i>
    <i r="1">
      <x v="30"/>
    </i>
    <i r="1">
      <x v="31"/>
    </i>
    <i r="1">
      <x v="32"/>
    </i>
    <i r="1">
      <x v="33"/>
    </i>
    <i r="1">
      <x v="34"/>
    </i>
    <i r="1">
      <x v="35"/>
    </i>
    <i r="1">
      <x v="36"/>
    </i>
    <i r="1">
      <x v="37"/>
    </i>
    <i r="1">
      <x v="38"/>
    </i>
    <i r="1">
      <x v="39"/>
    </i>
    <i r="1">
      <x v="40"/>
    </i>
    <i r="1">
      <x v="41"/>
    </i>
    <i r="1">
      <x v="42"/>
    </i>
    <i r="1">
      <x v="43"/>
    </i>
    <i r="1">
      <x v="44"/>
    </i>
    <i r="1">
      <x v="45"/>
    </i>
    <i r="1">
      <x v="46"/>
    </i>
    <i t="default">
      <x v="1"/>
    </i>
    <i>
      <x v="2"/>
      <x v="14"/>
    </i>
    <i r="1">
      <x v="15"/>
    </i>
    <i r="1">
      <x v="16"/>
    </i>
    <i r="1">
      <x v="17"/>
    </i>
    <i r="1">
      <x v="18"/>
    </i>
    <i r="1">
      <x v="19"/>
    </i>
    <i r="1">
      <x v="25"/>
    </i>
    <i r="1">
      <x v="93"/>
    </i>
    <i t="default">
      <x v="2"/>
    </i>
    <i>
      <x v="3"/>
      <x v="7"/>
    </i>
    <i r="1">
      <x v="49"/>
    </i>
    <i r="1">
      <x v="75"/>
    </i>
    <i r="1">
      <x v="77"/>
    </i>
    <i r="1">
      <x v="79"/>
    </i>
    <i r="1">
      <x v="81"/>
    </i>
    <i r="1">
      <x v="85"/>
    </i>
    <i r="1">
      <x v="87"/>
    </i>
    <i r="1">
      <x v="89"/>
    </i>
    <i r="1">
      <x v="99"/>
    </i>
    <i t="default">
      <x v="3"/>
    </i>
    <i>
      <x v="4"/>
      <x v="4"/>
    </i>
    <i r="1">
      <x v="12"/>
    </i>
    <i r="1">
      <x v="20"/>
    </i>
    <i r="1">
      <x v="47"/>
    </i>
    <i r="1">
      <x v="74"/>
    </i>
    <i r="1">
      <x v="86"/>
    </i>
    <i r="1">
      <x v="91"/>
    </i>
    <i r="1">
      <x v="95"/>
    </i>
    <i r="1">
      <x v="98"/>
    </i>
    <i r="1">
      <x v="100"/>
    </i>
    <i t="default">
      <x v="4"/>
    </i>
    <i>
      <x v="5"/>
      <x v="6"/>
    </i>
    <i r="1">
      <x v="9"/>
    </i>
    <i r="1">
      <x v="10"/>
    </i>
    <i r="1">
      <x v="11"/>
    </i>
    <i r="1">
      <x v="21"/>
    </i>
    <i r="1">
      <x v="22"/>
    </i>
    <i r="1">
      <x v="23"/>
    </i>
    <i r="1">
      <x v="24"/>
    </i>
    <i r="1">
      <x v="26"/>
    </i>
    <i r="1">
      <x v="27"/>
    </i>
    <i r="1">
      <x v="50"/>
    </i>
    <i r="1">
      <x v="51"/>
    </i>
    <i r="1">
      <x v="84"/>
    </i>
    <i r="1">
      <x v="94"/>
    </i>
    <i r="1">
      <x v="96"/>
    </i>
    <i r="1">
      <x v="97"/>
    </i>
    <i t="default">
      <x v="5"/>
    </i>
    <i>
      <x v="6"/>
      <x/>
    </i>
    <i r="1">
      <x v="1"/>
    </i>
    <i r="1">
      <x v="2"/>
    </i>
    <i r="1">
      <x v="13"/>
    </i>
    <i r="1">
      <x v="76"/>
    </i>
    <i r="1">
      <x v="80"/>
    </i>
    <i r="1">
      <x v="90"/>
    </i>
    <i t="default">
      <x v="6"/>
    </i>
    <i>
      <x v="7"/>
      <x v="5"/>
    </i>
    <i r="1">
      <x v="8"/>
    </i>
    <i r="1">
      <x v="48"/>
    </i>
    <i r="1">
      <x v="52"/>
    </i>
    <i r="1">
      <x v="53"/>
    </i>
    <i r="1">
      <x v="54"/>
    </i>
    <i r="1">
      <x v="55"/>
    </i>
    <i r="1">
      <x v="56"/>
    </i>
    <i r="1">
      <x v="57"/>
    </i>
    <i r="1">
      <x v="58"/>
    </i>
    <i r="1">
      <x v="59"/>
    </i>
    <i r="1">
      <x v="60"/>
    </i>
    <i r="1">
      <x v="61"/>
    </i>
    <i r="1">
      <x v="62"/>
    </i>
    <i r="1">
      <x v="63"/>
    </i>
    <i r="1">
      <x v="64"/>
    </i>
    <i r="1">
      <x v="65"/>
    </i>
    <i r="1">
      <x v="66"/>
    </i>
    <i r="1">
      <x v="67"/>
    </i>
    <i r="1">
      <x v="68"/>
    </i>
    <i r="1">
      <x v="69"/>
    </i>
    <i r="1">
      <x v="70"/>
    </i>
    <i r="1">
      <x v="71"/>
    </i>
    <i r="1">
      <x v="72"/>
    </i>
    <i r="1">
      <x v="73"/>
    </i>
    <i r="1">
      <x v="78"/>
    </i>
    <i r="1">
      <x v="83"/>
    </i>
    <i r="1">
      <x v="92"/>
    </i>
    <i t="default">
      <x v="7"/>
    </i>
    <i>
      <x v="8"/>
      <x v="101"/>
    </i>
    <i r="1">
      <x v="102"/>
    </i>
    <i r="1">
      <x v="103"/>
    </i>
    <i r="1">
      <x v="104"/>
    </i>
    <i r="1">
      <x v="105"/>
    </i>
    <i t="default">
      <x v="8"/>
    </i>
    <i t="grand">
      <x/>
    </i>
  </rowItems>
  <colItems count="1">
    <i/>
  </colItems>
  <dataFields count="1">
    <dataField name="Cuenta de Entidad" fld="1" subtotal="count" baseField="0" baseItem="0"/>
  </dataFields>
  <formats count="3">
    <format dxfId="2">
      <pivotArea outline="0" fieldPosition="0" dataOnly="0" type="all"/>
    </format>
    <format dxfId="1">
      <pivotArea outline="0" fieldPosition="0" dataOnly="0" type="all"/>
    </format>
    <format dxfId="3">
      <pivotArea outline="0" fieldPosition="0" dataOnly="0" type="all"/>
    </format>
  </format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pivotTable" Target="../pivotTables/pivotTable1.xml"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 Id="rId2" Type="http://schemas.openxmlformats.org/officeDocument/2006/relationships/pivotTable" Target="../pivotTables/pivotTable7.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pivotTable" Target="../pivotTables/pivotTable2.xml" /></Relationships>
</file>

<file path=xl/worksheets/_rels/sheet3.xml.rels><?xml version="1.0" encoding="utf-8" standalone="yes"?><Relationships xmlns="http://schemas.openxmlformats.org/package/2006/relationships"><Relationship Id="rId1" Type="http://schemas.openxmlformats.org/officeDocument/2006/relationships/pivotTable" Target="../pivotTables/pivotTable3.xml" /></Relationships>
</file>

<file path=xl/worksheets/_rels/sheet4.xml.rels><?xml version="1.0" encoding="utf-8" standalone="yes"?><Relationships xmlns="http://schemas.openxmlformats.org/package/2006/relationships"><Relationship Id="rId1" Type="http://schemas.openxmlformats.org/officeDocument/2006/relationships/pivotTable" Target="../pivotTables/pivotTable4.xml" /></Relationships>
</file>

<file path=xl/worksheets/_rels/sheet5.xml.rels><?xml version="1.0" encoding="utf-8" standalone="yes"?><Relationships xmlns="http://schemas.openxmlformats.org/package/2006/relationships"><Relationship Id="rId1" Type="http://schemas.openxmlformats.org/officeDocument/2006/relationships/pivotTable" Target="../pivotTables/pivotTable5.xml"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pivotTable" Target="../pivotTables/pivotTable6.xml"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M136"/>
  <sheetViews>
    <sheetView workbookViewId="0" topLeftCell="A1">
      <selection activeCell="D4" sqref="D4"/>
    </sheetView>
  </sheetViews>
  <sheetFormatPr defaultColWidth="11.421875" defaultRowHeight="12.75"/>
  <cols>
    <col min="1" max="1" width="23.57421875" style="2" customWidth="1"/>
    <col min="2" max="3" width="4.421875" style="2" customWidth="1"/>
    <col min="4" max="4" width="17.57421875" style="2" customWidth="1"/>
    <col min="5" max="5" width="24.421875" style="2" customWidth="1"/>
    <col min="6" max="6" width="11.421875" style="2" customWidth="1"/>
    <col min="7" max="7" width="14.57421875" style="2" customWidth="1"/>
    <col min="8" max="12" width="17.57421875" style="2" bestFit="1" customWidth="1"/>
    <col min="13" max="13" width="9.8515625" style="2" customWidth="1"/>
    <col min="14" max="16384" width="11.421875" style="2" customWidth="1"/>
  </cols>
  <sheetData>
    <row r="1" ht="11.25">
      <c r="A1" s="79" t="s">
        <v>487</v>
      </c>
    </row>
    <row r="3" spans="1:13" ht="12.75">
      <c r="A3" s="18" t="s">
        <v>360</v>
      </c>
      <c r="B3" s="23"/>
      <c r="C3"/>
      <c r="D3"/>
      <c r="E3"/>
      <c r="F3"/>
      <c r="G3"/>
      <c r="H3"/>
      <c r="I3"/>
      <c r="J3"/>
      <c r="K3"/>
      <c r="L3"/>
      <c r="M3"/>
    </row>
    <row r="4" spans="1:13" ht="12.75">
      <c r="A4" s="18" t="s">
        <v>3</v>
      </c>
      <c r="B4" s="23" t="s">
        <v>307</v>
      </c>
      <c r="C4"/>
      <c r="D4"/>
      <c r="E4"/>
      <c r="F4"/>
      <c r="G4"/>
      <c r="H4"/>
      <c r="I4"/>
      <c r="J4"/>
      <c r="K4"/>
      <c r="L4"/>
      <c r="M4"/>
    </row>
    <row r="5" spans="1:13" ht="12.75">
      <c r="A5" s="21" t="s">
        <v>229</v>
      </c>
      <c r="B5" s="26">
        <v>15</v>
      </c>
      <c r="C5"/>
      <c r="D5"/>
      <c r="E5" s="57" t="s">
        <v>3</v>
      </c>
      <c r="F5" s="57" t="s">
        <v>361</v>
      </c>
      <c r="G5" s="57" t="s">
        <v>362</v>
      </c>
      <c r="H5"/>
      <c r="I5"/>
      <c r="J5"/>
      <c r="K5"/>
      <c r="L5"/>
      <c r="M5"/>
    </row>
    <row r="6" spans="1:13" ht="25.5">
      <c r="A6" s="28" t="s">
        <v>230</v>
      </c>
      <c r="B6" s="31">
        <v>1</v>
      </c>
      <c r="C6"/>
      <c r="D6"/>
      <c r="E6" s="56" t="s">
        <v>363</v>
      </c>
      <c r="F6" s="58">
        <f>+GETPIVOTDATA("DIRECCIÓN SECTORIAL",$A$3,"DIRECCIÓN SECTORIAL","HÁBITAT Y SERVICIOS PÚBLICOS")</f>
        <v>30</v>
      </c>
      <c r="G6" s="59">
        <f>+F6/$F$15</f>
        <v>0.17751479289940827</v>
      </c>
      <c r="H6"/>
      <c r="I6"/>
      <c r="J6"/>
      <c r="K6"/>
      <c r="L6"/>
      <c r="M6"/>
    </row>
    <row r="7" spans="1:13" ht="33.75">
      <c r="A7" s="28" t="s">
        <v>232</v>
      </c>
      <c r="B7" s="31">
        <v>1</v>
      </c>
      <c r="C7"/>
      <c r="D7"/>
      <c r="E7" s="56" t="s">
        <v>229</v>
      </c>
      <c r="F7" s="58">
        <f>+GETPIVOTDATA("DIRECCIÓN SECTORIAL",$A$3,"DIRECCIÓN SECTORIAL","AMBIENTE")+GETPIVOTDATA("DIRECCIÓN SECTORIAL",$A$3,"DIRECCIÓN SECTORIAL","AMBIENTE - CONTRALORIA GENERAL DE LA REPÚBLICA -CGR")+GETPIVOTDATA("DIRECCIÓN SECTORIAL",$A$3,"DIRECCIÓN SECTORIAL","AMBIENTE - CONTROL SOCIAL Y DESARROLLO LOCAL -  EDUCACIÓN, CULTURA, RECREACIÓN Y DEPORTE")</f>
        <v>17</v>
      </c>
      <c r="G7" s="59">
        <f aca="true" t="shared" si="0" ref="G7:G14">+F7/$F$15</f>
        <v>0.10059171597633136</v>
      </c>
      <c r="H7"/>
      <c r="I7"/>
      <c r="J7"/>
      <c r="K7"/>
      <c r="L7"/>
      <c r="M7"/>
    </row>
    <row r="8" spans="1:13" ht="12.75">
      <c r="A8" s="28" t="s">
        <v>225</v>
      </c>
      <c r="B8" s="31">
        <v>9</v>
      </c>
      <c r="C8"/>
      <c r="D8"/>
      <c r="E8" s="56" t="s">
        <v>225</v>
      </c>
      <c r="F8" s="58">
        <f>+GETPIVOTDATA("DIRECCIÓN SECTORIAL",$A$3,"DIRECCIÓN SECTORIAL","CONTROL URBANO")+GETPIVOTDATA("DIRECCIÓN SECTORIAL",$A$3,"DIRECCIÓN SECTORIAL","CONTROL URBANO -    CONTROL SOCIAL Y EL DESARROLLO LOCAL")+GETPIVOTDATA("DIRECCIÓN SECTORIAL",$A$3,"DIRECCIÓN SECTORIAL","CONTROL URBANO -  HÁBITAT Y SERVICIOS PÚBLICOS - AMBIENTE")+GETPIVOTDATA("DIRECCIÓN SECTORIAL",$A$3,"DIRECCIÓN SECTORIAL","CONTROL URBANO -  MOVILIDAD")</f>
        <v>13</v>
      </c>
      <c r="G8" s="59">
        <f t="shared" si="0"/>
        <v>0.07692307692307693</v>
      </c>
      <c r="H8"/>
      <c r="I8"/>
      <c r="J8"/>
      <c r="K8"/>
      <c r="L8"/>
      <c r="M8"/>
    </row>
    <row r="9" spans="1:7" ht="22.5">
      <c r="A9" s="28" t="s">
        <v>228</v>
      </c>
      <c r="B9" s="31">
        <v>2</v>
      </c>
      <c r="C9"/>
      <c r="D9"/>
      <c r="E9" s="56" t="s">
        <v>233</v>
      </c>
      <c r="F9" s="58">
        <f>+GETPIVOTDATA("DIRECCIÓN SECTORIAL",$A$3,"DIRECCIÓN SECTORIAL","GOBIERNO")</f>
        <v>10</v>
      </c>
      <c r="G9" s="59">
        <f t="shared" si="0"/>
        <v>0.05917159763313609</v>
      </c>
    </row>
    <row r="10" spans="1:7" ht="38.25">
      <c r="A10" s="28" t="s">
        <v>226</v>
      </c>
      <c r="B10" s="31">
        <v>1</v>
      </c>
      <c r="C10"/>
      <c r="D10"/>
      <c r="E10" s="56" t="s">
        <v>364</v>
      </c>
      <c r="F10" s="58">
        <f>+GETPIVOTDATA("DIRECCIÓN SECTORIAL",$A$3,"DIRECCIÓN SECTORIAL","HACIENDA DESARROLLO ECONOMICO, INDUSTRIA Y TURISMO ")</f>
        <v>11</v>
      </c>
      <c r="G10" s="59">
        <f t="shared" si="0"/>
        <v>0.0650887573964497</v>
      </c>
    </row>
    <row r="11" spans="1:7" ht="25.5">
      <c r="A11" s="28" t="s">
        <v>227</v>
      </c>
      <c r="B11" s="31">
        <v>1</v>
      </c>
      <c r="C11"/>
      <c r="D11"/>
      <c r="E11" s="56" t="s">
        <v>365</v>
      </c>
      <c r="F11" s="58">
        <f>+GETPIVOTDATA("DIRECCIÓN SECTORIAL",$A$3,"DIRECCIÓN SECTORIAL","EDUCACIÓN, CULTURA, RECREACIÓN Y DEPORTE")</f>
        <v>10</v>
      </c>
      <c r="G11" s="59">
        <f t="shared" si="0"/>
        <v>0.05917159763313609</v>
      </c>
    </row>
    <row r="12" spans="1:7" ht="22.5">
      <c r="A12" s="28" t="s">
        <v>231</v>
      </c>
      <c r="B12" s="31">
        <v>10</v>
      </c>
      <c r="C12"/>
      <c r="D12"/>
      <c r="E12" s="56" t="s">
        <v>234</v>
      </c>
      <c r="F12" s="58">
        <f>+GETPIVOTDATA("DIRECCIÓN SECTORIAL",$A$3,"DIRECCIÓN SECTORIAL","SALUD E INTEGRACION SOCIAL")</f>
        <v>22</v>
      </c>
      <c r="G12" s="59">
        <f t="shared" si="0"/>
        <v>0.1301775147928994</v>
      </c>
    </row>
    <row r="13" spans="1:7" ht="12.75">
      <c r="A13" s="28" t="s">
        <v>233</v>
      </c>
      <c r="B13" s="31">
        <v>10</v>
      </c>
      <c r="C13"/>
      <c r="D13"/>
      <c r="E13" s="56" t="s">
        <v>54</v>
      </c>
      <c r="F13" s="58">
        <f>+GETPIVOTDATA("DIRECCIÓN SECTORIAL",$A$3,"DIRECCIÓN SECTORIAL","MOVILIDAD")</f>
        <v>9</v>
      </c>
      <c r="G13" s="59">
        <f t="shared" si="0"/>
        <v>0.05325443786982249</v>
      </c>
    </row>
    <row r="14" spans="1:7" ht="25.5">
      <c r="A14" s="28" t="s">
        <v>13</v>
      </c>
      <c r="B14" s="31">
        <v>30</v>
      </c>
      <c r="C14"/>
      <c r="D14"/>
      <c r="E14" s="56" t="s">
        <v>356</v>
      </c>
      <c r="F14" s="58">
        <f>+GETPIVOTDATA("DIRECCIÓN SECTORIAL",$A$3,"DIRECCIÓN SECTORIAL","CONTROL SOCIAL Y DESARROLLO LOCAL")</f>
        <v>47</v>
      </c>
      <c r="G14" s="59">
        <f t="shared" si="0"/>
        <v>0.2781065088757396</v>
      </c>
    </row>
    <row r="15" spans="1:7" ht="12.75">
      <c r="A15" s="28" t="s">
        <v>54</v>
      </c>
      <c r="B15" s="31">
        <v>9</v>
      </c>
      <c r="C15"/>
      <c r="D15"/>
      <c r="E15" s="60" t="s">
        <v>361</v>
      </c>
      <c r="F15" s="61">
        <f>SUM(F6:F14)</f>
        <v>169</v>
      </c>
      <c r="G15" s="62">
        <f>SUM(G6:G14)</f>
        <v>1</v>
      </c>
    </row>
    <row r="16" spans="1:5" ht="12.75">
      <c r="A16" s="28" t="s">
        <v>234</v>
      </c>
      <c r="B16" s="31">
        <v>22</v>
      </c>
      <c r="C16"/>
      <c r="D16"/>
      <c r="E16"/>
    </row>
    <row r="17" spans="1:5" ht="22.5">
      <c r="A17" s="28" t="s">
        <v>356</v>
      </c>
      <c r="B17" s="31">
        <v>47</v>
      </c>
      <c r="C17"/>
      <c r="D17"/>
      <c r="E17"/>
    </row>
    <row r="18" spans="1:5" ht="33.75">
      <c r="A18" s="28" t="s">
        <v>366</v>
      </c>
      <c r="B18" s="31">
        <v>11</v>
      </c>
      <c r="C18"/>
      <c r="D18"/>
      <c r="E18"/>
    </row>
    <row r="19" spans="1:5" ht="12.75">
      <c r="A19" s="32" t="s">
        <v>236</v>
      </c>
      <c r="B19" s="36">
        <v>169</v>
      </c>
      <c r="C19"/>
      <c r="D19"/>
      <c r="E19"/>
    </row>
    <row r="20" spans="1:5" ht="12.75">
      <c r="A20"/>
      <c r="B20"/>
      <c r="C20"/>
      <c r="D20"/>
      <c r="E20"/>
    </row>
    <row r="21" spans="1:5" ht="12.75">
      <c r="A21"/>
      <c r="B21"/>
      <c r="C21"/>
      <c r="D21"/>
      <c r="E21"/>
    </row>
    <row r="22" spans="1:5" ht="12.75">
      <c r="A22"/>
      <c r="B22"/>
      <c r="C22"/>
      <c r="D22"/>
      <c r="E22"/>
    </row>
    <row r="23" spans="1:5" ht="12.75">
      <c r="A23"/>
      <c r="B23"/>
      <c r="C23"/>
      <c r="D23"/>
      <c r="E23"/>
    </row>
    <row r="24" spans="1:5" ht="12.75">
      <c r="A24"/>
      <c r="B24"/>
      <c r="C24"/>
      <c r="D24"/>
      <c r="E24"/>
    </row>
    <row r="25" spans="1:5" ht="12.75">
      <c r="A25"/>
      <c r="B25"/>
      <c r="C25"/>
      <c r="D25"/>
      <c r="E25"/>
    </row>
    <row r="26" spans="1:5" ht="12.75">
      <c r="A26"/>
      <c r="B26"/>
      <c r="C26"/>
      <c r="D26"/>
      <c r="E26"/>
    </row>
    <row r="27" spans="1:5" ht="12.75">
      <c r="A27"/>
      <c r="B27"/>
      <c r="C27"/>
      <c r="D27"/>
      <c r="E27"/>
    </row>
    <row r="28" spans="1:5" ht="12.75">
      <c r="A28"/>
      <c r="B28"/>
      <c r="C28"/>
      <c r="D28"/>
      <c r="E28"/>
    </row>
    <row r="29" spans="1:5" ht="12.75">
      <c r="A29"/>
      <c r="B29"/>
      <c r="C29"/>
      <c r="D29"/>
      <c r="E29"/>
    </row>
    <row r="30" spans="1:5" ht="12.75">
      <c r="A30"/>
      <c r="B30"/>
      <c r="C30"/>
      <c r="D30"/>
      <c r="E30"/>
    </row>
    <row r="31" spans="1:5" ht="12.75">
      <c r="A31"/>
      <c r="B31"/>
      <c r="C31"/>
      <c r="D31"/>
      <c r="E31"/>
    </row>
    <row r="32" spans="1:5" ht="12.75">
      <c r="A32"/>
      <c r="B32"/>
      <c r="C32"/>
      <c r="D32"/>
      <c r="E32"/>
    </row>
    <row r="33" spans="1:5" ht="12.75">
      <c r="A33"/>
      <c r="B33"/>
      <c r="C33"/>
      <c r="D33"/>
      <c r="E33"/>
    </row>
    <row r="34" spans="1:5" ht="12.75">
      <c r="A34"/>
      <c r="B34"/>
      <c r="C34"/>
      <c r="D34"/>
      <c r="E34"/>
    </row>
    <row r="35" spans="1:5" ht="12.75">
      <c r="A35"/>
      <c r="B35"/>
      <c r="C35"/>
      <c r="D35"/>
      <c r="E35"/>
    </row>
    <row r="36" spans="1:5" ht="12.75">
      <c r="A36"/>
      <c r="B36"/>
      <c r="C36"/>
      <c r="D36"/>
      <c r="E36"/>
    </row>
    <row r="37" spans="1:5" ht="12.75">
      <c r="A37"/>
      <c r="B37"/>
      <c r="C37"/>
      <c r="D37"/>
      <c r="E37"/>
    </row>
    <row r="38" spans="1:5" ht="12.75">
      <c r="A38"/>
      <c r="B38"/>
      <c r="C38"/>
      <c r="D38"/>
      <c r="E38"/>
    </row>
    <row r="39" spans="1:5" ht="12.75">
      <c r="A39"/>
      <c r="B39"/>
      <c r="C39"/>
      <c r="D39"/>
      <c r="E39"/>
    </row>
    <row r="40" spans="1:5" ht="12.75">
      <c r="A40"/>
      <c r="B40"/>
      <c r="C40"/>
      <c r="D40"/>
      <c r="E40"/>
    </row>
    <row r="41" spans="1:5" ht="12.75">
      <c r="A41"/>
      <c r="B41"/>
      <c r="C41"/>
      <c r="D41"/>
      <c r="E41"/>
    </row>
    <row r="42" spans="1:5" ht="12.75">
      <c r="A42"/>
      <c r="B42"/>
      <c r="C42"/>
      <c r="D42"/>
      <c r="E42"/>
    </row>
    <row r="43" spans="1:5" ht="12.75">
      <c r="A43"/>
      <c r="B43"/>
      <c r="C43"/>
      <c r="D43"/>
      <c r="E43"/>
    </row>
    <row r="44" spans="1:5" ht="12.75">
      <c r="A44"/>
      <c r="B44"/>
      <c r="C44"/>
      <c r="D44"/>
      <c r="E44"/>
    </row>
    <row r="45" spans="1:5" ht="12.75">
      <c r="A45"/>
      <c r="B45"/>
      <c r="C45"/>
      <c r="D45"/>
      <c r="E45"/>
    </row>
    <row r="46" spans="1:5" ht="12.75">
      <c r="A46"/>
      <c r="B46"/>
      <c r="C46"/>
      <c r="D46"/>
      <c r="E46"/>
    </row>
    <row r="47" spans="1:5" ht="12.75">
      <c r="A47"/>
      <c r="B47"/>
      <c r="C47"/>
      <c r="D47"/>
      <c r="E47"/>
    </row>
    <row r="48" spans="1:5" ht="12.75">
      <c r="A48"/>
      <c r="B48"/>
      <c r="C48"/>
      <c r="D48"/>
      <c r="E48"/>
    </row>
    <row r="49" spans="1:5" ht="12.75">
      <c r="A49"/>
      <c r="B49"/>
      <c r="C49"/>
      <c r="D49"/>
      <c r="E49"/>
    </row>
    <row r="50" spans="1:5" ht="12.75">
      <c r="A50"/>
      <c r="B50"/>
      <c r="C50"/>
      <c r="D50"/>
      <c r="E50"/>
    </row>
    <row r="51" spans="1:5" ht="12.75">
      <c r="A51"/>
      <c r="B51"/>
      <c r="C51"/>
      <c r="D51"/>
      <c r="E51"/>
    </row>
    <row r="52" spans="1:5" ht="12.75">
      <c r="A52"/>
      <c r="B52"/>
      <c r="C52"/>
      <c r="D52"/>
      <c r="E52"/>
    </row>
    <row r="53" spans="1:5" ht="12.75">
      <c r="A53"/>
      <c r="B53"/>
      <c r="C53"/>
      <c r="D53"/>
      <c r="E53"/>
    </row>
    <row r="54" spans="1:5" ht="12.75">
      <c r="A54"/>
      <c r="B54"/>
      <c r="C54"/>
      <c r="D54"/>
      <c r="E54"/>
    </row>
    <row r="55" spans="1:5" ht="12.75">
      <c r="A55"/>
      <c r="B55"/>
      <c r="C55"/>
      <c r="D55"/>
      <c r="E55"/>
    </row>
    <row r="56" spans="1:5" ht="12.75">
      <c r="A56"/>
      <c r="B56"/>
      <c r="C56"/>
      <c r="D56"/>
      <c r="E56"/>
    </row>
    <row r="57" spans="1:5" ht="12.75">
      <c r="A57"/>
      <c r="B57"/>
      <c r="C57"/>
      <c r="D57"/>
      <c r="E57"/>
    </row>
    <row r="58" spans="1:5" ht="12.75">
      <c r="A58"/>
      <c r="B58"/>
      <c r="C58"/>
      <c r="D58"/>
      <c r="E58"/>
    </row>
    <row r="59" spans="1:5" ht="12.75">
      <c r="A59"/>
      <c r="B59"/>
      <c r="C59"/>
      <c r="D59"/>
      <c r="E59"/>
    </row>
    <row r="60" spans="1:5" ht="12.75">
      <c r="A60"/>
      <c r="B60"/>
      <c r="C60"/>
      <c r="D60"/>
      <c r="E60"/>
    </row>
    <row r="61" spans="1:5" ht="12.75">
      <c r="A61"/>
      <c r="B61"/>
      <c r="C61"/>
      <c r="D61"/>
      <c r="E61"/>
    </row>
    <row r="62" spans="1:5" ht="12.75">
      <c r="A62"/>
      <c r="B62"/>
      <c r="C62"/>
      <c r="D62"/>
      <c r="E62"/>
    </row>
    <row r="63" spans="1:5" ht="12.75">
      <c r="A63"/>
      <c r="B63"/>
      <c r="C63"/>
      <c r="D63"/>
      <c r="E63"/>
    </row>
    <row r="64" spans="1:5" ht="12.75">
      <c r="A64"/>
      <c r="B64"/>
      <c r="C64"/>
      <c r="D64"/>
      <c r="E64"/>
    </row>
    <row r="65" spans="1:5" ht="12.75">
      <c r="A65"/>
      <c r="B65"/>
      <c r="C65"/>
      <c r="D65"/>
      <c r="E65"/>
    </row>
    <row r="66" spans="1:5" ht="12.75">
      <c r="A66"/>
      <c r="B66"/>
      <c r="C66"/>
      <c r="D66"/>
      <c r="E66"/>
    </row>
    <row r="67" spans="1:5" ht="12.75">
      <c r="A67"/>
      <c r="B67"/>
      <c r="C67"/>
      <c r="D67"/>
      <c r="E67"/>
    </row>
    <row r="68" spans="1:5" ht="12.75">
      <c r="A68"/>
      <c r="B68"/>
      <c r="C68"/>
      <c r="D68"/>
      <c r="E68"/>
    </row>
    <row r="69" spans="1:5" ht="12.75">
      <c r="A69"/>
      <c r="B69"/>
      <c r="C69"/>
      <c r="D69"/>
      <c r="E69"/>
    </row>
    <row r="70" spans="1:5" ht="12.75">
      <c r="A70"/>
      <c r="B70"/>
      <c r="C70"/>
      <c r="D70"/>
      <c r="E70"/>
    </row>
    <row r="71" spans="1:5" ht="12.75">
      <c r="A71"/>
      <c r="B71"/>
      <c r="C71"/>
      <c r="D71"/>
      <c r="E71"/>
    </row>
    <row r="72" spans="1:5" ht="12.75">
      <c r="A72"/>
      <c r="B72"/>
      <c r="C72"/>
      <c r="D72"/>
      <c r="E72"/>
    </row>
    <row r="73" spans="1:5" ht="12.75">
      <c r="A73"/>
      <c r="B73"/>
      <c r="C73"/>
      <c r="D73"/>
      <c r="E73"/>
    </row>
    <row r="74" spans="1:5" ht="12.75">
      <c r="A74"/>
      <c r="B74"/>
      <c r="C74"/>
      <c r="D74"/>
      <c r="E74"/>
    </row>
    <row r="75" spans="1:5" ht="12.75">
      <c r="A75"/>
      <c r="B75"/>
      <c r="C75"/>
      <c r="D75"/>
      <c r="E75"/>
    </row>
    <row r="76" spans="1:5" ht="12.75">
      <c r="A76"/>
      <c r="B76"/>
      <c r="C76"/>
      <c r="D76"/>
      <c r="E76"/>
    </row>
    <row r="77" spans="1:5" ht="12.75">
      <c r="A77"/>
      <c r="B77"/>
      <c r="C77"/>
      <c r="D77"/>
      <c r="E77"/>
    </row>
    <row r="78" spans="1:5" ht="12.75">
      <c r="A78"/>
      <c r="B78"/>
      <c r="C78"/>
      <c r="D78"/>
      <c r="E78"/>
    </row>
    <row r="79" spans="1:5" ht="12.75">
      <c r="A79"/>
      <c r="B79"/>
      <c r="C79"/>
      <c r="D79"/>
      <c r="E79"/>
    </row>
    <row r="80" spans="1:5" ht="12.75">
      <c r="A80"/>
      <c r="B80"/>
      <c r="C80"/>
      <c r="D80"/>
      <c r="E80"/>
    </row>
    <row r="81" spans="1:5" ht="12.75">
      <c r="A81"/>
      <c r="B81"/>
      <c r="C81"/>
      <c r="D81"/>
      <c r="E81"/>
    </row>
    <row r="82" spans="1:5" ht="12.75">
      <c r="A82"/>
      <c r="B82"/>
      <c r="C82"/>
      <c r="D82"/>
      <c r="E82"/>
    </row>
    <row r="83" spans="1:5" ht="12.75">
      <c r="A83"/>
      <c r="B83"/>
      <c r="C83"/>
      <c r="D83"/>
      <c r="E83"/>
    </row>
    <row r="84" spans="1:5" ht="12.75">
      <c r="A84"/>
      <c r="B84"/>
      <c r="C84"/>
      <c r="D84"/>
      <c r="E84"/>
    </row>
    <row r="85" spans="1:5" ht="12.75">
      <c r="A85"/>
      <c r="B85"/>
      <c r="C85"/>
      <c r="D85"/>
      <c r="E85"/>
    </row>
    <row r="86" spans="1:5" ht="12.75">
      <c r="A86"/>
      <c r="B86"/>
      <c r="C86"/>
      <c r="D86"/>
      <c r="E86"/>
    </row>
    <row r="87" spans="1:5" ht="12.75">
      <c r="A87"/>
      <c r="B87"/>
      <c r="C87"/>
      <c r="D87"/>
      <c r="E87"/>
    </row>
    <row r="88" spans="1:5" ht="12.75">
      <c r="A88"/>
      <c r="B88"/>
      <c r="C88"/>
      <c r="D88"/>
      <c r="E88"/>
    </row>
    <row r="89" spans="1:5" ht="12.75">
      <c r="A89"/>
      <c r="B89"/>
      <c r="C89"/>
      <c r="D89"/>
      <c r="E89"/>
    </row>
    <row r="90" spans="1:5" ht="12.75">
      <c r="A90"/>
      <c r="B90"/>
      <c r="C90"/>
      <c r="D90"/>
      <c r="E90"/>
    </row>
    <row r="91" spans="1:5" ht="12.75">
      <c r="A91"/>
      <c r="B91"/>
      <c r="C91"/>
      <c r="D91"/>
      <c r="E91"/>
    </row>
    <row r="92" spans="1:5" ht="12.75">
      <c r="A92"/>
      <c r="B92"/>
      <c r="C92"/>
      <c r="D92"/>
      <c r="E92"/>
    </row>
    <row r="93" spans="1:5" ht="12.75">
      <c r="A93"/>
      <c r="B93"/>
      <c r="C93"/>
      <c r="D93"/>
      <c r="E93"/>
    </row>
    <row r="94" spans="1:5" ht="12.75">
      <c r="A94"/>
      <c r="B94"/>
      <c r="C94"/>
      <c r="D94"/>
      <c r="E94"/>
    </row>
    <row r="95" spans="1:5" ht="12.75">
      <c r="A95"/>
      <c r="B95"/>
      <c r="C95"/>
      <c r="D95"/>
      <c r="E95"/>
    </row>
    <row r="96" spans="1:5" ht="12.75">
      <c r="A96"/>
      <c r="B96"/>
      <c r="C96"/>
      <c r="D96"/>
      <c r="E96"/>
    </row>
    <row r="97" spans="1:5" ht="12.75">
      <c r="A97"/>
      <c r="B97"/>
      <c r="C97"/>
      <c r="D97"/>
      <c r="E97"/>
    </row>
    <row r="98" spans="1:5" ht="12.75">
      <c r="A98"/>
      <c r="B98"/>
      <c r="C98"/>
      <c r="D98"/>
      <c r="E98"/>
    </row>
    <row r="99" spans="1:5" ht="12.75">
      <c r="A99"/>
      <c r="B99"/>
      <c r="C99"/>
      <c r="D99"/>
      <c r="E99"/>
    </row>
    <row r="100" spans="1:5" ht="12.75">
      <c r="A100"/>
      <c r="B100"/>
      <c r="C100"/>
      <c r="D100"/>
      <c r="E100"/>
    </row>
    <row r="101" spans="1:5" ht="12.75">
      <c r="A101"/>
      <c r="B101"/>
      <c r="C101"/>
      <c r="D101"/>
      <c r="E101"/>
    </row>
    <row r="102" spans="1:5" ht="12.75">
      <c r="A102"/>
      <c r="B102"/>
      <c r="C102"/>
      <c r="D102"/>
      <c r="E102"/>
    </row>
    <row r="103" spans="1:5" ht="12.75">
      <c r="A103"/>
      <c r="B103"/>
      <c r="C103"/>
      <c r="D103"/>
      <c r="E103"/>
    </row>
    <row r="104" spans="1:5" ht="12.75">
      <c r="A104"/>
      <c r="B104"/>
      <c r="C104"/>
      <c r="D104"/>
      <c r="E104"/>
    </row>
    <row r="105" spans="1:5" ht="12.75">
      <c r="A105"/>
      <c r="B105"/>
      <c r="C105"/>
      <c r="D105"/>
      <c r="E105"/>
    </row>
    <row r="106" spans="1:5" ht="12.75">
      <c r="A106"/>
      <c r="B106"/>
      <c r="C106"/>
      <c r="D106"/>
      <c r="E106"/>
    </row>
    <row r="107" spans="1:5" ht="12.75">
      <c r="A107"/>
      <c r="B107"/>
      <c r="C107"/>
      <c r="D107"/>
      <c r="E107"/>
    </row>
    <row r="108" spans="1:5" ht="12.75">
      <c r="A108"/>
      <c r="B108"/>
      <c r="C108"/>
      <c r="D108"/>
      <c r="E108"/>
    </row>
    <row r="109" spans="1:5" ht="12.75">
      <c r="A109"/>
      <c r="B109"/>
      <c r="C109"/>
      <c r="D109"/>
      <c r="E109"/>
    </row>
    <row r="110" spans="1:5" ht="12.75">
      <c r="A110"/>
      <c r="B110"/>
      <c r="C110"/>
      <c r="D110"/>
      <c r="E110"/>
    </row>
    <row r="111" spans="1:5" ht="12.75">
      <c r="A111"/>
      <c r="B111"/>
      <c r="C111"/>
      <c r="D111"/>
      <c r="E111"/>
    </row>
    <row r="112" spans="1:5" ht="12.75">
      <c r="A112"/>
      <c r="B112"/>
      <c r="C112"/>
      <c r="D112"/>
      <c r="E112"/>
    </row>
    <row r="113" spans="1:5" ht="12.75">
      <c r="A113"/>
      <c r="B113"/>
      <c r="C113"/>
      <c r="D113"/>
      <c r="E113"/>
    </row>
    <row r="114" spans="1:5" ht="12.75">
      <c r="A114"/>
      <c r="B114"/>
      <c r="C114"/>
      <c r="D114"/>
      <c r="E114"/>
    </row>
    <row r="115" spans="1:5" ht="12.75">
      <c r="A115"/>
      <c r="B115"/>
      <c r="C115"/>
      <c r="D115"/>
      <c r="E115"/>
    </row>
    <row r="116" spans="1:5" ht="12.75">
      <c r="A116"/>
      <c r="B116"/>
      <c r="C116"/>
      <c r="D116"/>
      <c r="E116"/>
    </row>
    <row r="117" spans="1:5" ht="12.75">
      <c r="A117"/>
      <c r="B117"/>
      <c r="C117"/>
      <c r="D117"/>
      <c r="E117"/>
    </row>
    <row r="118" spans="1:5" ht="12.75">
      <c r="A118"/>
      <c r="B118"/>
      <c r="C118"/>
      <c r="D118"/>
      <c r="E118"/>
    </row>
    <row r="119" spans="1:5" ht="12.75">
      <c r="A119"/>
      <c r="B119"/>
      <c r="C119"/>
      <c r="D119"/>
      <c r="E119"/>
    </row>
    <row r="120" spans="1:5" ht="12.75">
      <c r="A120"/>
      <c r="B120"/>
      <c r="C120"/>
      <c r="D120"/>
      <c r="E120"/>
    </row>
    <row r="121" spans="1:5" ht="12.75">
      <c r="A121"/>
      <c r="B121"/>
      <c r="C121"/>
      <c r="D121"/>
      <c r="E121"/>
    </row>
    <row r="122" spans="1:5" ht="12.75">
      <c r="A122"/>
      <c r="B122"/>
      <c r="C122"/>
      <c r="D122"/>
      <c r="E122"/>
    </row>
    <row r="123" spans="1:5" ht="12.75">
      <c r="A123"/>
      <c r="B123"/>
      <c r="C123"/>
      <c r="D123"/>
      <c r="E123"/>
    </row>
    <row r="124" spans="1:5" ht="12.75">
      <c r="A124"/>
      <c r="B124"/>
      <c r="C124"/>
      <c r="D124"/>
      <c r="E124"/>
    </row>
    <row r="125" spans="1:5" ht="12.75">
      <c r="A125"/>
      <c r="B125"/>
      <c r="C125"/>
      <c r="D125"/>
      <c r="E125"/>
    </row>
    <row r="126" spans="1:5" ht="12.75">
      <c r="A126"/>
      <c r="B126"/>
      <c r="C126"/>
      <c r="D126"/>
      <c r="E126"/>
    </row>
    <row r="127" spans="1:5" ht="12.75">
      <c r="A127"/>
      <c r="B127"/>
      <c r="C127"/>
      <c r="D127"/>
      <c r="E127"/>
    </row>
    <row r="128" spans="1:5" ht="12.75">
      <c r="A128"/>
      <c r="B128"/>
      <c r="C128"/>
      <c r="D128"/>
      <c r="E128"/>
    </row>
    <row r="129" spans="1:5" ht="12.75">
      <c r="A129"/>
      <c r="B129"/>
      <c r="C129"/>
      <c r="D129"/>
      <c r="E129"/>
    </row>
    <row r="130" spans="1:5" ht="12.75">
      <c r="A130"/>
      <c r="B130"/>
      <c r="C130"/>
      <c r="D130"/>
      <c r="E130"/>
    </row>
    <row r="131" spans="1:5" ht="12.75">
      <c r="A131"/>
      <c r="B131"/>
      <c r="C131"/>
      <c r="D131"/>
      <c r="E131"/>
    </row>
    <row r="132" spans="1:5" ht="12.75">
      <c r="A132"/>
      <c r="B132"/>
      <c r="C132"/>
      <c r="D132"/>
      <c r="E132"/>
    </row>
    <row r="133" spans="1:5" ht="12.75">
      <c r="A133"/>
      <c r="B133"/>
      <c r="C133"/>
      <c r="D133"/>
      <c r="E133"/>
    </row>
    <row r="134" spans="1:5" ht="12.75">
      <c r="A134"/>
      <c r="B134"/>
      <c r="C134"/>
      <c r="D134"/>
      <c r="E134"/>
    </row>
    <row r="135" spans="1:5" ht="12.75">
      <c r="A135"/>
      <c r="B135"/>
      <c r="C135"/>
      <c r="D135"/>
      <c r="E135"/>
    </row>
    <row r="136" spans="1:5" ht="12.75">
      <c r="A136"/>
      <c r="B136"/>
      <c r="C136"/>
      <c r="D136"/>
      <c r="E136"/>
    </row>
  </sheetData>
  <printOptions/>
  <pageMargins left="0.75" right="0.75" top="1" bottom="1" header="0" footer="0"/>
  <pageSetup horizontalDpi="600" verticalDpi="600" orientation="portrait" r:id="rId1"/>
</worksheet>
</file>

<file path=xl/worksheets/sheet10.xml><?xml version="1.0" encoding="utf-8"?>
<worksheet xmlns="http://schemas.openxmlformats.org/spreadsheetml/2006/main" xmlns:r="http://schemas.openxmlformats.org/officeDocument/2006/relationships">
  <dimension ref="A1:K39"/>
  <sheetViews>
    <sheetView workbookViewId="0" topLeftCell="A1">
      <selection activeCell="B42" sqref="B42"/>
    </sheetView>
  </sheetViews>
  <sheetFormatPr defaultColWidth="11.421875" defaultRowHeight="12.75"/>
  <cols>
    <col min="1" max="1" width="5.00390625" style="2" customWidth="1"/>
    <col min="2" max="2" width="11.421875" style="2" customWidth="1"/>
    <col min="3" max="3" width="19.57421875" style="2" customWidth="1"/>
    <col min="4" max="4" width="11.421875" style="2" customWidth="1"/>
    <col min="5" max="5" width="16.7109375" style="2" bestFit="1" customWidth="1"/>
    <col min="6" max="7" width="11.421875" style="2" customWidth="1"/>
    <col min="8" max="8" width="24.140625" style="2" customWidth="1"/>
    <col min="9" max="16384" width="11.421875" style="2" customWidth="1"/>
  </cols>
  <sheetData>
    <row r="1" spans="1:11" ht="11.25">
      <c r="A1" s="85" t="s">
        <v>0</v>
      </c>
      <c r="B1" s="86"/>
      <c r="C1" s="86"/>
      <c r="D1" s="86"/>
      <c r="E1" s="86"/>
      <c r="F1" s="86"/>
      <c r="G1" s="86"/>
      <c r="H1" s="86"/>
      <c r="I1" s="86"/>
      <c r="J1" s="86"/>
      <c r="K1" s="87"/>
    </row>
    <row r="2" spans="1:11" ht="11.25">
      <c r="A2" s="88" t="s">
        <v>1</v>
      </c>
      <c r="B2" s="88"/>
      <c r="C2" s="88"/>
      <c r="D2" s="88"/>
      <c r="E2" s="88"/>
      <c r="F2" s="88"/>
      <c r="G2" s="88"/>
      <c r="H2" s="88"/>
      <c r="I2" s="88"/>
      <c r="J2" s="88"/>
      <c r="K2" s="88"/>
    </row>
    <row r="3" spans="1:11" ht="11.25">
      <c r="A3" s="3">
        <v>1</v>
      </c>
      <c r="B3" s="3">
        <v>2</v>
      </c>
      <c r="C3" s="3">
        <v>3</v>
      </c>
      <c r="D3" s="3">
        <v>4</v>
      </c>
      <c r="E3" s="3">
        <v>5</v>
      </c>
      <c r="F3" s="3">
        <v>6</v>
      </c>
      <c r="G3" s="3">
        <v>7</v>
      </c>
      <c r="H3" s="3">
        <v>8</v>
      </c>
      <c r="I3" s="3">
        <v>9</v>
      </c>
      <c r="J3" s="3">
        <v>10</v>
      </c>
      <c r="K3" s="3">
        <v>11</v>
      </c>
    </row>
    <row r="4" spans="1:11" ht="57">
      <c r="A4" s="4" t="s">
        <v>2</v>
      </c>
      <c r="B4" s="4" t="s">
        <v>3</v>
      </c>
      <c r="C4" s="4" t="s">
        <v>4</v>
      </c>
      <c r="D4" s="4" t="s">
        <v>5</v>
      </c>
      <c r="E4" s="4" t="s">
        <v>6</v>
      </c>
      <c r="F4" s="4" t="s">
        <v>7</v>
      </c>
      <c r="G4" s="4" t="s">
        <v>8</v>
      </c>
      <c r="H4" s="4" t="s">
        <v>9</v>
      </c>
      <c r="I4" s="4" t="s">
        <v>10</v>
      </c>
      <c r="J4" s="4" t="s">
        <v>11</v>
      </c>
      <c r="K4" s="4" t="s">
        <v>12</v>
      </c>
    </row>
    <row r="5" spans="1:11" ht="22.5" customHeight="1">
      <c r="A5" s="3">
        <v>1</v>
      </c>
      <c r="B5" s="3" t="s">
        <v>13</v>
      </c>
      <c r="C5" s="3" t="s">
        <v>40</v>
      </c>
      <c r="D5" s="3" t="s">
        <v>41</v>
      </c>
      <c r="E5" s="3" t="s">
        <v>26</v>
      </c>
      <c r="F5" s="3" t="s">
        <v>23</v>
      </c>
      <c r="G5" s="3" t="s">
        <v>53</v>
      </c>
      <c r="H5" s="9" t="s">
        <v>24</v>
      </c>
      <c r="I5" s="8">
        <v>41162</v>
      </c>
      <c r="J5" s="8">
        <v>41253</v>
      </c>
      <c r="K5" s="3">
        <v>6</v>
      </c>
    </row>
    <row r="6" spans="1:11" ht="22.5" customHeight="1">
      <c r="A6" s="3">
        <v>2</v>
      </c>
      <c r="B6" s="3" t="s">
        <v>13</v>
      </c>
      <c r="C6" s="3" t="s">
        <v>42</v>
      </c>
      <c r="D6" s="3" t="s">
        <v>41</v>
      </c>
      <c r="E6" s="6">
        <v>16320290</v>
      </c>
      <c r="F6" s="3" t="s">
        <v>43</v>
      </c>
      <c r="G6" s="3" t="s">
        <v>53</v>
      </c>
      <c r="H6" s="9" t="s">
        <v>24</v>
      </c>
      <c r="I6" s="8">
        <v>41148</v>
      </c>
      <c r="J6" s="8">
        <v>41271</v>
      </c>
      <c r="K6" s="3">
        <v>4</v>
      </c>
    </row>
    <row r="7" spans="1:11" ht="22.5" customHeight="1">
      <c r="A7" s="3">
        <v>3</v>
      </c>
      <c r="B7" s="3" t="s">
        <v>13</v>
      </c>
      <c r="C7" s="3" t="s">
        <v>44</v>
      </c>
      <c r="D7" s="3" t="s">
        <v>41</v>
      </c>
      <c r="E7" s="3" t="s">
        <v>26</v>
      </c>
      <c r="F7" s="3" t="s">
        <v>43</v>
      </c>
      <c r="G7" s="3" t="s">
        <v>53</v>
      </c>
      <c r="H7" s="9" t="s">
        <v>24</v>
      </c>
      <c r="I7" s="8">
        <v>41148</v>
      </c>
      <c r="J7" s="8">
        <v>41271</v>
      </c>
      <c r="K7" s="3">
        <v>4</v>
      </c>
    </row>
    <row r="8" spans="1:11" ht="22.5" customHeight="1">
      <c r="A8" s="3">
        <v>4</v>
      </c>
      <c r="B8" s="3" t="s">
        <v>13</v>
      </c>
      <c r="C8" s="3" t="s">
        <v>45</v>
      </c>
      <c r="D8" s="3" t="s">
        <v>41</v>
      </c>
      <c r="E8" s="3" t="s">
        <v>26</v>
      </c>
      <c r="F8" s="3" t="s">
        <v>43</v>
      </c>
      <c r="G8" s="3" t="s">
        <v>53</v>
      </c>
      <c r="H8" s="9" t="s">
        <v>24</v>
      </c>
      <c r="I8" s="8">
        <v>41148</v>
      </c>
      <c r="J8" s="8">
        <v>41271</v>
      </c>
      <c r="K8" s="3">
        <v>4</v>
      </c>
    </row>
    <row r="9" spans="1:11" ht="22.5" customHeight="1">
      <c r="A9" s="3">
        <v>5</v>
      </c>
      <c r="B9" s="3" t="s">
        <v>13</v>
      </c>
      <c r="C9" s="3" t="s">
        <v>46</v>
      </c>
      <c r="D9" s="3" t="s">
        <v>41</v>
      </c>
      <c r="E9" s="3" t="s">
        <v>26</v>
      </c>
      <c r="F9" s="3" t="s">
        <v>43</v>
      </c>
      <c r="G9" s="3" t="s">
        <v>53</v>
      </c>
      <c r="H9" s="9" t="s">
        <v>47</v>
      </c>
      <c r="I9" s="8">
        <v>41148</v>
      </c>
      <c r="J9" s="8">
        <v>41271</v>
      </c>
      <c r="K9" s="3">
        <v>4</v>
      </c>
    </row>
    <row r="10" spans="1:11" ht="22.5" customHeight="1">
      <c r="A10" s="3">
        <v>6</v>
      </c>
      <c r="B10" s="3" t="s">
        <v>13</v>
      </c>
      <c r="C10" s="3" t="s">
        <v>48</v>
      </c>
      <c r="D10" s="3" t="s">
        <v>41</v>
      </c>
      <c r="E10" s="3" t="s">
        <v>26</v>
      </c>
      <c r="F10" s="3" t="s">
        <v>49</v>
      </c>
      <c r="G10" s="3" t="s">
        <v>53</v>
      </c>
      <c r="H10" s="9" t="s">
        <v>47</v>
      </c>
      <c r="I10" s="8">
        <v>41148</v>
      </c>
      <c r="J10" s="8">
        <v>41271</v>
      </c>
      <c r="K10" s="3">
        <v>4</v>
      </c>
    </row>
    <row r="11" spans="1:11" ht="22.5" customHeight="1">
      <c r="A11" s="3">
        <v>7</v>
      </c>
      <c r="B11" s="3" t="s">
        <v>13</v>
      </c>
      <c r="C11" s="3" t="s">
        <v>50</v>
      </c>
      <c r="D11" s="3" t="s">
        <v>41</v>
      </c>
      <c r="E11" s="3" t="s">
        <v>26</v>
      </c>
      <c r="F11" s="3" t="s">
        <v>49</v>
      </c>
      <c r="G11" s="3" t="s">
        <v>53</v>
      </c>
      <c r="H11" s="9" t="s">
        <v>47</v>
      </c>
      <c r="I11" s="8">
        <v>41148</v>
      </c>
      <c r="J11" s="8">
        <v>41271</v>
      </c>
      <c r="K11" s="3">
        <v>4</v>
      </c>
    </row>
    <row r="12" spans="1:11" ht="22.5" customHeight="1">
      <c r="A12" s="3">
        <v>8</v>
      </c>
      <c r="B12" s="3" t="s">
        <v>13</v>
      </c>
      <c r="C12" s="3" t="s">
        <v>51</v>
      </c>
      <c r="D12" s="3" t="s">
        <v>41</v>
      </c>
      <c r="E12" s="3" t="s">
        <v>26</v>
      </c>
      <c r="F12" s="3" t="s">
        <v>49</v>
      </c>
      <c r="G12" s="3" t="s">
        <v>53</v>
      </c>
      <c r="H12" s="9" t="s">
        <v>47</v>
      </c>
      <c r="I12" s="8">
        <v>41148</v>
      </c>
      <c r="J12" s="8">
        <v>41271</v>
      </c>
      <c r="K12" s="3">
        <v>4</v>
      </c>
    </row>
    <row r="13" spans="1:11" ht="22.5" customHeight="1">
      <c r="A13" s="3">
        <v>9</v>
      </c>
      <c r="B13" s="3" t="s">
        <v>13</v>
      </c>
      <c r="C13" s="3" t="s">
        <v>179</v>
      </c>
      <c r="D13" s="3" t="s">
        <v>189</v>
      </c>
      <c r="E13" s="3">
        <v>47637066442</v>
      </c>
      <c r="F13" s="3" t="s">
        <v>73</v>
      </c>
      <c r="G13" s="3" t="s">
        <v>90</v>
      </c>
      <c r="H13" s="9" t="s">
        <v>190</v>
      </c>
      <c r="I13" s="8">
        <v>41169</v>
      </c>
      <c r="J13" s="8">
        <v>41209</v>
      </c>
      <c r="K13" s="3">
        <v>4</v>
      </c>
    </row>
    <row r="14" spans="1:11" ht="22.5" customHeight="1">
      <c r="A14" s="3">
        <v>10</v>
      </c>
      <c r="B14" s="3" t="s">
        <v>13</v>
      </c>
      <c r="C14" s="3" t="s">
        <v>180</v>
      </c>
      <c r="D14" s="3" t="s">
        <v>189</v>
      </c>
      <c r="E14" s="3">
        <v>162378800000</v>
      </c>
      <c r="F14" s="3" t="s">
        <v>73</v>
      </c>
      <c r="G14" s="3" t="s">
        <v>90</v>
      </c>
      <c r="H14" s="9" t="s">
        <v>190</v>
      </c>
      <c r="I14" s="8">
        <v>41169</v>
      </c>
      <c r="J14" s="8">
        <v>41209</v>
      </c>
      <c r="K14" s="3">
        <v>5</v>
      </c>
    </row>
    <row r="15" spans="1:11" ht="22.5" customHeight="1">
      <c r="A15" s="3">
        <v>11</v>
      </c>
      <c r="B15" s="3" t="s">
        <v>13</v>
      </c>
      <c r="C15" s="3" t="s">
        <v>181</v>
      </c>
      <c r="D15" s="3" t="s">
        <v>189</v>
      </c>
      <c r="E15" s="3">
        <v>183038045000</v>
      </c>
      <c r="F15" s="3" t="s">
        <v>70</v>
      </c>
      <c r="G15" s="3" t="s">
        <v>90</v>
      </c>
      <c r="H15" s="9" t="s">
        <v>190</v>
      </c>
      <c r="I15" s="8">
        <v>41169</v>
      </c>
      <c r="J15" s="8">
        <v>41209</v>
      </c>
      <c r="K15" s="3">
        <v>6</v>
      </c>
    </row>
    <row r="16" spans="1:11" ht="22.5" customHeight="1">
      <c r="A16" s="3">
        <v>12</v>
      </c>
      <c r="B16" s="3" t="s">
        <v>13</v>
      </c>
      <c r="C16" s="3" t="s">
        <v>176</v>
      </c>
      <c r="D16" s="3" t="s">
        <v>189</v>
      </c>
      <c r="E16" s="3">
        <v>61033076000</v>
      </c>
      <c r="F16" s="3" t="s">
        <v>73</v>
      </c>
      <c r="G16" s="3" t="s">
        <v>90</v>
      </c>
      <c r="H16" s="9" t="s">
        <v>191</v>
      </c>
      <c r="I16" s="8">
        <v>41226</v>
      </c>
      <c r="J16" s="8">
        <v>41266</v>
      </c>
      <c r="K16" s="3">
        <v>5</v>
      </c>
    </row>
    <row r="17" spans="1:11" ht="22.5" customHeight="1">
      <c r="A17" s="3">
        <v>13</v>
      </c>
      <c r="B17" s="3" t="s">
        <v>13</v>
      </c>
      <c r="C17" s="3" t="s">
        <v>179</v>
      </c>
      <c r="D17" s="3" t="s">
        <v>189</v>
      </c>
      <c r="E17" s="3">
        <v>47637066442</v>
      </c>
      <c r="F17" s="3" t="s">
        <v>73</v>
      </c>
      <c r="G17" s="3" t="s">
        <v>90</v>
      </c>
      <c r="H17" s="9" t="s">
        <v>192</v>
      </c>
      <c r="I17" s="8">
        <v>41226</v>
      </c>
      <c r="J17" s="8">
        <v>41266</v>
      </c>
      <c r="K17" s="3">
        <v>4</v>
      </c>
    </row>
    <row r="18" spans="1:11" ht="22.5" customHeight="1">
      <c r="A18" s="3">
        <v>14</v>
      </c>
      <c r="B18" s="3" t="s">
        <v>13</v>
      </c>
      <c r="C18" s="3" t="s">
        <v>180</v>
      </c>
      <c r="D18" s="3" t="s">
        <v>189</v>
      </c>
      <c r="E18" s="3">
        <v>162378800000</v>
      </c>
      <c r="F18" s="3" t="s">
        <v>73</v>
      </c>
      <c r="G18" s="3" t="s">
        <v>90</v>
      </c>
      <c r="H18" s="9" t="s">
        <v>192</v>
      </c>
      <c r="I18" s="8">
        <v>41226</v>
      </c>
      <c r="J18" s="8">
        <v>41266</v>
      </c>
      <c r="K18" s="3">
        <v>3</v>
      </c>
    </row>
    <row r="19" spans="1:11" ht="22.5" customHeight="1">
      <c r="A19" s="3">
        <v>15</v>
      </c>
      <c r="B19" s="3" t="s">
        <v>13</v>
      </c>
      <c r="C19" s="3" t="s">
        <v>181</v>
      </c>
      <c r="D19" s="3" t="s">
        <v>189</v>
      </c>
      <c r="E19" s="3">
        <v>183038045000</v>
      </c>
      <c r="F19" s="3" t="s">
        <v>70</v>
      </c>
      <c r="G19" s="3" t="s">
        <v>90</v>
      </c>
      <c r="H19" s="9" t="s">
        <v>192</v>
      </c>
      <c r="I19" s="8">
        <v>41226</v>
      </c>
      <c r="J19" s="8">
        <v>41266</v>
      </c>
      <c r="K19" s="3">
        <v>3</v>
      </c>
    </row>
    <row r="20" spans="1:11" ht="11.25">
      <c r="A20" s="3">
        <v>16</v>
      </c>
      <c r="B20" s="3" t="s">
        <v>54</v>
      </c>
      <c r="C20" s="3" t="s">
        <v>55</v>
      </c>
      <c r="D20" s="3" t="s">
        <v>41</v>
      </c>
      <c r="E20" s="7">
        <v>1750065847000</v>
      </c>
      <c r="F20" s="3" t="s">
        <v>16</v>
      </c>
      <c r="G20" s="3" t="s">
        <v>29</v>
      </c>
      <c r="H20" s="9" t="s">
        <v>61</v>
      </c>
      <c r="I20" s="8">
        <v>41169</v>
      </c>
      <c r="J20" s="8">
        <v>41274</v>
      </c>
      <c r="K20" s="3">
        <v>7</v>
      </c>
    </row>
    <row r="21" spans="1:11" ht="11.25">
      <c r="A21" s="3">
        <v>17</v>
      </c>
      <c r="B21" s="3" t="s">
        <v>54</v>
      </c>
      <c r="C21" s="3" t="s">
        <v>62</v>
      </c>
      <c r="D21" s="3" t="s">
        <v>41</v>
      </c>
      <c r="E21" s="7">
        <v>1663090631374</v>
      </c>
      <c r="F21" s="3" t="s">
        <v>16</v>
      </c>
      <c r="G21" s="3" t="s">
        <v>29</v>
      </c>
      <c r="H21" s="9" t="s">
        <v>61</v>
      </c>
      <c r="I21" s="8">
        <v>41169</v>
      </c>
      <c r="J21" s="8">
        <v>41274</v>
      </c>
      <c r="K21" s="3">
        <v>7</v>
      </c>
    </row>
    <row r="22" spans="1:11" ht="33.75">
      <c r="A22" s="3">
        <v>18</v>
      </c>
      <c r="B22" s="3" t="s">
        <v>80</v>
      </c>
      <c r="C22" s="3" t="s">
        <v>93</v>
      </c>
      <c r="D22" s="3" t="s">
        <v>41</v>
      </c>
      <c r="E22" s="7"/>
      <c r="F22" s="3" t="s">
        <v>73</v>
      </c>
      <c r="G22" s="3" t="s">
        <v>66</v>
      </c>
      <c r="H22" s="9"/>
      <c r="I22" s="8">
        <v>41122</v>
      </c>
      <c r="J22" s="8">
        <v>41258</v>
      </c>
      <c r="K22" s="3">
        <v>4</v>
      </c>
    </row>
    <row r="23" spans="1:11" ht="33.75">
      <c r="A23" s="3">
        <v>19</v>
      </c>
      <c r="B23" s="3" t="s">
        <v>80</v>
      </c>
      <c r="C23" s="3" t="s">
        <v>94</v>
      </c>
      <c r="D23" s="3" t="s">
        <v>41</v>
      </c>
      <c r="E23" s="7">
        <v>138254644000</v>
      </c>
      <c r="F23" s="3" t="s">
        <v>73</v>
      </c>
      <c r="G23" s="3" t="s">
        <v>66</v>
      </c>
      <c r="H23" s="9"/>
      <c r="I23" s="8">
        <v>41122</v>
      </c>
      <c r="J23" s="8">
        <v>41258</v>
      </c>
      <c r="K23" s="3">
        <v>5</v>
      </c>
    </row>
    <row r="24" spans="1:11" ht="33.75">
      <c r="A24" s="3">
        <v>20</v>
      </c>
      <c r="B24" s="3" t="s">
        <v>80</v>
      </c>
      <c r="C24" s="3" t="s">
        <v>95</v>
      </c>
      <c r="D24" s="3" t="s">
        <v>41</v>
      </c>
      <c r="E24" s="7">
        <v>117222877678</v>
      </c>
      <c r="F24" s="3" t="s">
        <v>73</v>
      </c>
      <c r="G24" s="3" t="s">
        <v>66</v>
      </c>
      <c r="H24" s="9"/>
      <c r="I24" s="8">
        <v>41122</v>
      </c>
      <c r="J24" s="8">
        <v>41258</v>
      </c>
      <c r="K24" s="3">
        <v>5</v>
      </c>
    </row>
    <row r="25" spans="1:11" ht="33.75">
      <c r="A25" s="3">
        <v>21</v>
      </c>
      <c r="B25" s="3" t="s">
        <v>80</v>
      </c>
      <c r="C25" s="3" t="s">
        <v>96</v>
      </c>
      <c r="D25" s="3" t="s">
        <v>41</v>
      </c>
      <c r="E25" s="7">
        <v>46408171947</v>
      </c>
      <c r="F25" s="3" t="s">
        <v>75</v>
      </c>
      <c r="G25" s="3" t="s">
        <v>66</v>
      </c>
      <c r="H25" s="9"/>
      <c r="I25" s="8">
        <v>41122</v>
      </c>
      <c r="J25" s="8">
        <v>41258</v>
      </c>
      <c r="K25" s="3">
        <v>5</v>
      </c>
    </row>
    <row r="26" spans="1:11" ht="33.75">
      <c r="A26" s="3">
        <v>22</v>
      </c>
      <c r="B26" s="3" t="s">
        <v>80</v>
      </c>
      <c r="C26" s="3" t="s">
        <v>97</v>
      </c>
      <c r="D26" s="3" t="s">
        <v>41</v>
      </c>
      <c r="E26" s="7">
        <v>99639760686</v>
      </c>
      <c r="F26" s="3" t="s">
        <v>73</v>
      </c>
      <c r="G26" s="3" t="s">
        <v>66</v>
      </c>
      <c r="H26" s="9"/>
      <c r="I26" s="8">
        <v>41122</v>
      </c>
      <c r="J26" s="8">
        <v>41258</v>
      </c>
      <c r="K26" s="3">
        <v>5</v>
      </c>
    </row>
    <row r="27" spans="1:11" ht="33.75">
      <c r="A27" s="3">
        <v>23</v>
      </c>
      <c r="B27" s="3" t="s">
        <v>80</v>
      </c>
      <c r="C27" s="3" t="s">
        <v>98</v>
      </c>
      <c r="D27" s="3" t="s">
        <v>41</v>
      </c>
      <c r="E27" s="7">
        <v>37487498152</v>
      </c>
      <c r="F27" s="3" t="s">
        <v>75</v>
      </c>
      <c r="G27" s="3" t="s">
        <v>66</v>
      </c>
      <c r="H27" s="9"/>
      <c r="I27" s="8">
        <v>41122</v>
      </c>
      <c r="J27" s="8">
        <v>41258</v>
      </c>
      <c r="K27" s="3">
        <v>5</v>
      </c>
    </row>
    <row r="28" spans="1:11" ht="33.75">
      <c r="A28" s="3">
        <v>24</v>
      </c>
      <c r="B28" s="3" t="s">
        <v>80</v>
      </c>
      <c r="C28" s="3" t="s">
        <v>99</v>
      </c>
      <c r="D28" s="3" t="s">
        <v>41</v>
      </c>
      <c r="E28" s="7">
        <v>33500729600</v>
      </c>
      <c r="F28" s="3" t="s">
        <v>75</v>
      </c>
      <c r="G28" s="3" t="s">
        <v>66</v>
      </c>
      <c r="H28" s="9"/>
      <c r="I28" s="8">
        <v>41122</v>
      </c>
      <c r="J28" s="8">
        <v>41258</v>
      </c>
      <c r="K28" s="3">
        <v>4</v>
      </c>
    </row>
    <row r="29" spans="1:11" ht="33.75">
      <c r="A29" s="3">
        <v>25</v>
      </c>
      <c r="B29" s="3" t="s">
        <v>80</v>
      </c>
      <c r="C29" s="3" t="s">
        <v>100</v>
      </c>
      <c r="D29" s="3" t="s">
        <v>41</v>
      </c>
      <c r="E29" s="7">
        <v>105927001966</v>
      </c>
      <c r="F29" s="3" t="s">
        <v>75</v>
      </c>
      <c r="G29" s="3" t="s">
        <v>66</v>
      </c>
      <c r="H29" s="9"/>
      <c r="I29" s="8">
        <v>41122</v>
      </c>
      <c r="J29" s="8">
        <v>41258</v>
      </c>
      <c r="K29" s="3">
        <v>5</v>
      </c>
    </row>
    <row r="30" spans="1:11" ht="33.75">
      <c r="A30" s="3">
        <v>26</v>
      </c>
      <c r="B30" s="3" t="s">
        <v>80</v>
      </c>
      <c r="C30" s="3" t="s">
        <v>101</v>
      </c>
      <c r="D30" s="3" t="s">
        <v>41</v>
      </c>
      <c r="E30" s="7">
        <v>112019388302</v>
      </c>
      <c r="F30" s="3" t="s">
        <v>75</v>
      </c>
      <c r="G30" s="3" t="s">
        <v>66</v>
      </c>
      <c r="H30" s="9"/>
      <c r="I30" s="8">
        <v>41122</v>
      </c>
      <c r="J30" s="8">
        <v>41258</v>
      </c>
      <c r="K30" s="3">
        <v>5</v>
      </c>
    </row>
    <row r="31" spans="1:11" ht="45">
      <c r="A31" s="3">
        <v>27</v>
      </c>
      <c r="B31" s="3" t="s">
        <v>102</v>
      </c>
      <c r="C31" s="3" t="s">
        <v>128</v>
      </c>
      <c r="D31" s="3" t="s">
        <v>41</v>
      </c>
      <c r="E31" s="7" t="s">
        <v>28</v>
      </c>
      <c r="F31" s="3" t="s">
        <v>107</v>
      </c>
      <c r="G31" s="3" t="s">
        <v>115</v>
      </c>
      <c r="H31" s="9" t="s">
        <v>172</v>
      </c>
      <c r="I31" s="8">
        <v>41122</v>
      </c>
      <c r="J31" s="8">
        <v>41213</v>
      </c>
      <c r="K31" s="3">
        <v>7</v>
      </c>
    </row>
    <row r="32" spans="1:11" ht="45">
      <c r="A32" s="3">
        <v>28</v>
      </c>
      <c r="B32" s="3" t="s">
        <v>102</v>
      </c>
      <c r="C32" s="3" t="s">
        <v>129</v>
      </c>
      <c r="D32" s="3" t="s">
        <v>41</v>
      </c>
      <c r="E32" s="7" t="s">
        <v>28</v>
      </c>
      <c r="F32" s="3" t="s">
        <v>107</v>
      </c>
      <c r="G32" s="3" t="s">
        <v>35</v>
      </c>
      <c r="H32" s="9" t="s">
        <v>130</v>
      </c>
      <c r="I32" s="8">
        <v>41170</v>
      </c>
      <c r="J32" s="8">
        <v>41261</v>
      </c>
      <c r="K32" s="3">
        <v>6</v>
      </c>
    </row>
    <row r="33" spans="1:11" ht="45">
      <c r="A33" s="3">
        <v>29</v>
      </c>
      <c r="B33" s="3" t="s">
        <v>102</v>
      </c>
      <c r="C33" s="3" t="s">
        <v>131</v>
      </c>
      <c r="D33" s="3" t="s">
        <v>41</v>
      </c>
      <c r="E33" s="7" t="s">
        <v>28</v>
      </c>
      <c r="F33" s="3" t="s">
        <v>107</v>
      </c>
      <c r="G33" s="3" t="s">
        <v>35</v>
      </c>
      <c r="H33" s="9" t="s">
        <v>132</v>
      </c>
      <c r="I33" s="8">
        <v>41170</v>
      </c>
      <c r="J33" s="8">
        <v>41261</v>
      </c>
      <c r="K33" s="3">
        <v>6</v>
      </c>
    </row>
    <row r="34" spans="1:11" ht="26.25" customHeight="1">
      <c r="A34" s="3">
        <v>30</v>
      </c>
      <c r="B34" s="3" t="s">
        <v>193</v>
      </c>
      <c r="C34" s="3" t="s">
        <v>202</v>
      </c>
      <c r="D34" s="3" t="s">
        <v>27</v>
      </c>
      <c r="E34" s="7">
        <v>74543.4</v>
      </c>
      <c r="F34" s="3" t="s">
        <v>70</v>
      </c>
      <c r="G34" s="3" t="s">
        <v>66</v>
      </c>
      <c r="H34" s="9"/>
      <c r="I34" s="8"/>
      <c r="J34" s="8"/>
      <c r="K34" s="3">
        <v>6</v>
      </c>
    </row>
    <row r="35" spans="1:11" ht="25.5" customHeight="1">
      <c r="A35" s="3">
        <v>31</v>
      </c>
      <c r="B35" s="3" t="s">
        <v>193</v>
      </c>
      <c r="C35" s="3" t="s">
        <v>198</v>
      </c>
      <c r="D35" s="3" t="s">
        <v>15</v>
      </c>
      <c r="E35" s="7">
        <v>48298.4</v>
      </c>
      <c r="F35" s="3" t="s">
        <v>73</v>
      </c>
      <c r="G35" s="3" t="s">
        <v>66</v>
      </c>
      <c r="H35" s="9"/>
      <c r="I35" s="8">
        <v>40910</v>
      </c>
      <c r="J35" s="8">
        <v>41060</v>
      </c>
      <c r="K35" s="3">
        <v>4</v>
      </c>
    </row>
    <row r="36" spans="1:11" ht="101.25">
      <c r="A36" s="3">
        <v>32</v>
      </c>
      <c r="B36" s="3" t="s">
        <v>204</v>
      </c>
      <c r="C36" s="3" t="s">
        <v>220</v>
      </c>
      <c r="D36" s="3" t="s">
        <v>41</v>
      </c>
      <c r="E36" s="7">
        <v>74362102844</v>
      </c>
      <c r="F36" s="3" t="s">
        <v>43</v>
      </c>
      <c r="G36" s="3" t="s">
        <v>136</v>
      </c>
      <c r="H36" s="9" t="s">
        <v>221</v>
      </c>
      <c r="I36" s="8">
        <v>40911</v>
      </c>
      <c r="J36" s="8">
        <v>40998</v>
      </c>
      <c r="K36" s="3">
        <v>5</v>
      </c>
    </row>
    <row r="37" spans="1:11" ht="90">
      <c r="A37" s="3">
        <v>33</v>
      </c>
      <c r="B37" s="3" t="s">
        <v>204</v>
      </c>
      <c r="C37" s="3" t="s">
        <v>218</v>
      </c>
      <c r="D37" s="3" t="s">
        <v>41</v>
      </c>
      <c r="E37" s="7">
        <v>41964911864</v>
      </c>
      <c r="F37" s="3" t="s">
        <v>43</v>
      </c>
      <c r="G37" s="3" t="s">
        <v>136</v>
      </c>
      <c r="H37" s="9" t="s">
        <v>222</v>
      </c>
      <c r="I37" s="8">
        <v>40911</v>
      </c>
      <c r="J37" s="8">
        <v>40998</v>
      </c>
      <c r="K37" s="3">
        <v>5</v>
      </c>
    </row>
    <row r="38" spans="1:11" ht="56.25">
      <c r="A38" s="3">
        <v>34</v>
      </c>
      <c r="B38" s="3" t="s">
        <v>204</v>
      </c>
      <c r="C38" s="3" t="s">
        <v>218</v>
      </c>
      <c r="D38" s="3" t="s">
        <v>41</v>
      </c>
      <c r="E38" s="7">
        <v>41964911864</v>
      </c>
      <c r="F38" s="3" t="s">
        <v>43</v>
      </c>
      <c r="G38" s="3" t="s">
        <v>136</v>
      </c>
      <c r="H38" s="9" t="s">
        <v>223</v>
      </c>
      <c r="I38" s="8">
        <v>40911</v>
      </c>
      <c r="J38" s="8">
        <v>40998</v>
      </c>
      <c r="K38" s="3">
        <v>5</v>
      </c>
    </row>
    <row r="39" spans="1:11" ht="56.25">
      <c r="A39" s="3">
        <v>35</v>
      </c>
      <c r="B39" s="3" t="s">
        <v>204</v>
      </c>
      <c r="C39" s="3" t="s">
        <v>205</v>
      </c>
      <c r="D39" s="3" t="s">
        <v>41</v>
      </c>
      <c r="E39" s="7">
        <v>855497239705</v>
      </c>
      <c r="F39" s="3" t="s">
        <v>16</v>
      </c>
      <c r="G39" s="3" t="s">
        <v>136</v>
      </c>
      <c r="H39" s="9" t="s">
        <v>224</v>
      </c>
      <c r="I39" s="8">
        <v>40911</v>
      </c>
      <c r="J39" s="8">
        <v>40998</v>
      </c>
      <c r="K39" s="3">
        <v>5</v>
      </c>
    </row>
  </sheetData>
  <mergeCells count="2">
    <mergeCell ref="A1:K1"/>
    <mergeCell ref="A2:K2"/>
  </mergeCells>
  <printOptions/>
  <pageMargins left="0.75" right="0.75" top="1" bottom="1" header="0" footer="0"/>
  <pageSetup orientation="portrait" paperSize="9"/>
</worksheet>
</file>

<file path=xl/worksheets/sheet11.xml><?xml version="1.0" encoding="utf-8"?>
<worksheet xmlns="http://schemas.openxmlformats.org/spreadsheetml/2006/main" xmlns:r="http://schemas.openxmlformats.org/officeDocument/2006/relationships">
  <dimension ref="A1:N124"/>
  <sheetViews>
    <sheetView zoomScale="75" zoomScaleNormal="75" workbookViewId="0" topLeftCell="A79">
      <selection activeCell="G89" sqref="G89"/>
    </sheetView>
  </sheetViews>
  <sheetFormatPr defaultColWidth="11.421875" defaultRowHeight="12.75"/>
  <cols>
    <col min="1" max="1" width="25.00390625" style="0" customWidth="1"/>
    <col min="2" max="2" width="19.28125" style="0" customWidth="1"/>
    <col min="4" max="4" width="11.421875" style="69" customWidth="1"/>
    <col min="5" max="5" width="9.8515625" style="69" customWidth="1"/>
    <col min="6" max="6" width="13.28125" style="71" customWidth="1"/>
    <col min="7" max="7" width="45.8515625" style="71" customWidth="1"/>
    <col min="8" max="8" width="4.8515625" style="71" customWidth="1"/>
    <col min="9" max="9" width="11.421875" style="71" customWidth="1"/>
    <col min="10" max="10" width="32.421875" style="71" customWidth="1"/>
    <col min="11" max="11" width="17.8515625" style="71" customWidth="1"/>
    <col min="12" max="12" width="19.57421875" style="71" customWidth="1"/>
    <col min="13" max="13" width="18.8515625" style="71" customWidth="1"/>
    <col min="14" max="20" width="11.421875" style="71" customWidth="1"/>
    <col min="21" max="33" width="11.421875" style="69" customWidth="1"/>
  </cols>
  <sheetData>
    <row r="1" spans="1:2" ht="12.75">
      <c r="A1" s="70" t="s">
        <v>371</v>
      </c>
      <c r="B1" s="70" t="s">
        <v>372</v>
      </c>
    </row>
    <row r="2" spans="1:2" ht="33.75">
      <c r="A2" s="21" t="s">
        <v>229</v>
      </c>
      <c r="B2" s="21" t="s">
        <v>373</v>
      </c>
    </row>
    <row r="3" spans="1:8" ht="22.5">
      <c r="A3" s="21" t="s">
        <v>229</v>
      </c>
      <c r="B3" s="28" t="s">
        <v>374</v>
      </c>
      <c r="F3" s="18" t="s">
        <v>479</v>
      </c>
      <c r="G3" s="19"/>
      <c r="H3" s="23"/>
    </row>
    <row r="4" spans="1:13" ht="38.25">
      <c r="A4" s="21" t="s">
        <v>356</v>
      </c>
      <c r="B4" s="21" t="s">
        <v>376</v>
      </c>
      <c r="F4" s="18" t="s">
        <v>371</v>
      </c>
      <c r="G4" s="18" t="s">
        <v>372</v>
      </c>
      <c r="H4" s="23" t="s">
        <v>307</v>
      </c>
      <c r="J4" s="74" t="s">
        <v>3</v>
      </c>
      <c r="K4" s="74" t="s">
        <v>484</v>
      </c>
      <c r="L4" s="74" t="s">
        <v>485</v>
      </c>
      <c r="M4" s="74" t="s">
        <v>486</v>
      </c>
    </row>
    <row r="5" spans="1:13" ht="33.75">
      <c r="A5" s="21" t="s">
        <v>356</v>
      </c>
      <c r="B5" s="28" t="s">
        <v>377</v>
      </c>
      <c r="F5" s="21" t="s">
        <v>229</v>
      </c>
      <c r="G5" s="21" t="s">
        <v>373</v>
      </c>
      <c r="H5" s="26">
        <v>1</v>
      </c>
      <c r="J5" s="75" t="s">
        <v>229</v>
      </c>
      <c r="K5" s="77">
        <f>+GETPIVOTDATA("Entidad",$F$3,"Direccion Sectorial","AMBIENTE")</f>
        <v>2</v>
      </c>
      <c r="L5" s="77">
        <v>2</v>
      </c>
      <c r="M5" s="77">
        <f>+K5-L5</f>
        <v>0</v>
      </c>
    </row>
    <row r="6" spans="1:13" ht="25.5">
      <c r="A6" s="21" t="s">
        <v>356</v>
      </c>
      <c r="B6" s="28" t="s">
        <v>378</v>
      </c>
      <c r="F6" s="27"/>
      <c r="G6" s="28" t="s">
        <v>374</v>
      </c>
      <c r="H6" s="31">
        <v>1</v>
      </c>
      <c r="J6" s="75" t="s">
        <v>356</v>
      </c>
      <c r="K6" s="77">
        <f>+GETPIVOTDATA("Entidad",$F$3,"Direccion Sectorial","CONTROL SOCIAL Y DESARROLLO LOCAL")</f>
        <v>20</v>
      </c>
      <c r="L6" s="77">
        <v>20</v>
      </c>
      <c r="M6" s="77">
        <f aca="true" t="shared" si="0" ref="M6:M13">+K6-L6</f>
        <v>0</v>
      </c>
    </row>
    <row r="7" spans="1:13" ht="22.5">
      <c r="A7" s="21" t="s">
        <v>356</v>
      </c>
      <c r="B7" s="28" t="s">
        <v>379</v>
      </c>
      <c r="F7" s="21" t="s">
        <v>375</v>
      </c>
      <c r="G7" s="19"/>
      <c r="H7" s="26">
        <v>2</v>
      </c>
      <c r="J7" s="75" t="s">
        <v>225</v>
      </c>
      <c r="K7" s="77">
        <f>+GETPIVOTDATA("Entidad",$F$3,"Direccion Sectorial","CONTROL URBANO")</f>
        <v>8</v>
      </c>
      <c r="L7" s="77">
        <v>8</v>
      </c>
      <c r="M7" s="77">
        <f t="shared" si="0"/>
        <v>0</v>
      </c>
    </row>
    <row r="8" spans="1:13" ht="33.75">
      <c r="A8" s="21" t="s">
        <v>356</v>
      </c>
      <c r="B8" s="28" t="s">
        <v>380</v>
      </c>
      <c r="F8" s="21" t="s">
        <v>356</v>
      </c>
      <c r="G8" s="21" t="s">
        <v>376</v>
      </c>
      <c r="H8" s="26">
        <v>1</v>
      </c>
      <c r="J8" s="75" t="s">
        <v>365</v>
      </c>
      <c r="K8" s="77">
        <f>+GETPIVOTDATA("Entidad",$F$3,"Direccion Sectorial","EDUCACIÓN, CULTURA, RECREACIÓN Y DEPORTE")</f>
        <v>10</v>
      </c>
      <c r="L8" s="77">
        <v>10</v>
      </c>
      <c r="M8" s="77">
        <f t="shared" si="0"/>
        <v>0</v>
      </c>
    </row>
    <row r="9" spans="1:13" ht="22.5">
      <c r="A9" s="21" t="s">
        <v>356</v>
      </c>
      <c r="B9" s="28" t="s">
        <v>381</v>
      </c>
      <c r="F9" s="27"/>
      <c r="G9" s="28" t="s">
        <v>377</v>
      </c>
      <c r="H9" s="31">
        <v>1</v>
      </c>
      <c r="J9" s="75" t="s">
        <v>233</v>
      </c>
      <c r="K9" s="77">
        <f>+GETPIVOTDATA("Entidad",$F$3,"Direccion Sectorial","GOBIERNO")</f>
        <v>10</v>
      </c>
      <c r="L9" s="77">
        <v>10</v>
      </c>
      <c r="M9" s="77">
        <f t="shared" si="0"/>
        <v>0</v>
      </c>
    </row>
    <row r="10" spans="1:13" ht="22.5">
      <c r="A10" s="21" t="s">
        <v>356</v>
      </c>
      <c r="B10" s="28" t="s">
        <v>382</v>
      </c>
      <c r="F10" s="27"/>
      <c r="G10" s="28" t="s">
        <v>378</v>
      </c>
      <c r="H10" s="31">
        <v>1</v>
      </c>
      <c r="J10" s="75" t="s">
        <v>363</v>
      </c>
      <c r="K10" s="77">
        <f>+GETPIVOTDATA("Entidad",$F$3,"Direccion Sectorial","HÁBITAT Y SERVICIOS PUBLICOS")</f>
        <v>16</v>
      </c>
      <c r="L10" s="77">
        <v>16</v>
      </c>
      <c r="M10" s="77">
        <f t="shared" si="0"/>
        <v>0</v>
      </c>
    </row>
    <row r="11" spans="1:13" ht="38.25">
      <c r="A11" s="21" t="s">
        <v>356</v>
      </c>
      <c r="B11" s="28" t="s">
        <v>383</v>
      </c>
      <c r="F11" s="27"/>
      <c r="G11" s="28" t="s">
        <v>379</v>
      </c>
      <c r="H11" s="31">
        <v>1</v>
      </c>
      <c r="J11" s="75" t="s">
        <v>364</v>
      </c>
      <c r="K11" s="77">
        <f>+GETPIVOTDATA("Entidad",$F$3,"Direccion Sectorial","HACIENDA, DESARROLLO ECONÓMICO, INDUSTRIA Y TURISMO")</f>
        <v>7</v>
      </c>
      <c r="L11" s="77">
        <v>6</v>
      </c>
      <c r="M11" s="77">
        <f t="shared" si="0"/>
        <v>1</v>
      </c>
    </row>
    <row r="12" spans="1:13" ht="22.5">
      <c r="A12" s="21" t="s">
        <v>356</v>
      </c>
      <c r="B12" s="28" t="s">
        <v>384</v>
      </c>
      <c r="F12" s="27"/>
      <c r="G12" s="28" t="s">
        <v>380</v>
      </c>
      <c r="H12" s="31">
        <v>1</v>
      </c>
      <c r="J12" s="75" t="s">
        <v>54</v>
      </c>
      <c r="K12" s="77">
        <f>+GETPIVOTDATA("Entidad",$F$3,"Direccion Sectorial","MOVILIDAD")</f>
        <v>5</v>
      </c>
      <c r="L12" s="77">
        <v>5</v>
      </c>
      <c r="M12" s="77">
        <f t="shared" si="0"/>
        <v>0</v>
      </c>
    </row>
    <row r="13" spans="1:13" ht="22.5">
      <c r="A13" s="21" t="s">
        <v>356</v>
      </c>
      <c r="B13" s="28" t="s">
        <v>385</v>
      </c>
      <c r="F13" s="27"/>
      <c r="G13" s="28" t="s">
        <v>381</v>
      </c>
      <c r="H13" s="31">
        <v>1</v>
      </c>
      <c r="J13" s="75" t="s">
        <v>234</v>
      </c>
      <c r="K13" s="77">
        <f>+GETPIVOTDATA("Entidad",$F$3,"Direccion Sectorial","SALUD E INTEGRACIÓN SOCIAL")</f>
        <v>28</v>
      </c>
      <c r="L13" s="77">
        <v>25</v>
      </c>
      <c r="M13" s="77">
        <f t="shared" si="0"/>
        <v>3</v>
      </c>
    </row>
    <row r="14" spans="1:14" ht="22.5">
      <c r="A14" s="21" t="s">
        <v>356</v>
      </c>
      <c r="B14" s="28" t="s">
        <v>386</v>
      </c>
      <c r="F14" s="27"/>
      <c r="G14" s="28" t="s">
        <v>382</v>
      </c>
      <c r="H14" s="31">
        <v>1</v>
      </c>
      <c r="J14" s="76" t="s">
        <v>361</v>
      </c>
      <c r="K14" s="78">
        <f>SUM(K5:K13)</f>
        <v>106</v>
      </c>
      <c r="L14" s="78">
        <f>SUM(L5:L13)</f>
        <v>102</v>
      </c>
      <c r="M14" s="78">
        <f>SUM(M5:M13)</f>
        <v>4</v>
      </c>
      <c r="N14" s="80">
        <f>+L14/K14</f>
        <v>0.9622641509433962</v>
      </c>
    </row>
    <row r="15" spans="1:8" ht="33.75">
      <c r="A15" s="21" t="s">
        <v>356</v>
      </c>
      <c r="B15" s="28" t="s">
        <v>387</v>
      </c>
      <c r="F15" s="27"/>
      <c r="G15" s="28" t="s">
        <v>383</v>
      </c>
      <c r="H15" s="31">
        <v>1</v>
      </c>
    </row>
    <row r="16" spans="1:8" ht="22.5">
      <c r="A16" s="21" t="s">
        <v>356</v>
      </c>
      <c r="B16" s="28" t="s">
        <v>388</v>
      </c>
      <c r="F16" s="27"/>
      <c r="G16" s="28" t="s">
        <v>384</v>
      </c>
      <c r="H16" s="31">
        <v>1</v>
      </c>
    </row>
    <row r="17" spans="1:8" ht="22.5">
      <c r="A17" s="21" t="s">
        <v>356</v>
      </c>
      <c r="B17" s="28" t="s">
        <v>389</v>
      </c>
      <c r="F17" s="27"/>
      <c r="G17" s="28" t="s">
        <v>385</v>
      </c>
      <c r="H17" s="31">
        <v>1</v>
      </c>
    </row>
    <row r="18" spans="1:8" ht="22.5">
      <c r="A18" s="21" t="s">
        <v>356</v>
      </c>
      <c r="B18" s="28" t="s">
        <v>390</v>
      </c>
      <c r="F18" s="27"/>
      <c r="G18" s="28" t="s">
        <v>386</v>
      </c>
      <c r="H18" s="31">
        <v>1</v>
      </c>
    </row>
    <row r="19" spans="1:8" ht="22.5">
      <c r="A19" s="21" t="s">
        <v>356</v>
      </c>
      <c r="B19" s="28" t="s">
        <v>391</v>
      </c>
      <c r="F19" s="27"/>
      <c r="G19" s="28" t="s">
        <v>387</v>
      </c>
      <c r="H19" s="31">
        <v>1</v>
      </c>
    </row>
    <row r="20" spans="1:8" ht="22.5">
      <c r="A20" s="21" t="s">
        <v>356</v>
      </c>
      <c r="B20" s="28" t="s">
        <v>392</v>
      </c>
      <c r="F20" s="27"/>
      <c r="G20" s="28" t="s">
        <v>388</v>
      </c>
      <c r="H20" s="31">
        <v>1</v>
      </c>
    </row>
    <row r="21" spans="1:8" ht="22.5">
      <c r="A21" s="21" t="s">
        <v>356</v>
      </c>
      <c r="B21" s="28" t="s">
        <v>393</v>
      </c>
      <c r="F21" s="27"/>
      <c r="G21" s="28" t="s">
        <v>389</v>
      </c>
      <c r="H21" s="31">
        <v>1</v>
      </c>
    </row>
    <row r="22" spans="1:8" ht="22.5">
      <c r="A22" s="21" t="s">
        <v>356</v>
      </c>
      <c r="B22" s="28" t="s">
        <v>394</v>
      </c>
      <c r="F22" s="27"/>
      <c r="G22" s="28" t="s">
        <v>390</v>
      </c>
      <c r="H22" s="31">
        <v>1</v>
      </c>
    </row>
    <row r="23" spans="1:8" ht="22.5">
      <c r="A23" s="21" t="s">
        <v>356</v>
      </c>
      <c r="B23" s="28" t="s">
        <v>395</v>
      </c>
      <c r="F23" s="27"/>
      <c r="G23" s="28" t="s">
        <v>391</v>
      </c>
      <c r="H23" s="31">
        <v>1</v>
      </c>
    </row>
    <row r="24" spans="1:8" ht="22.5">
      <c r="A24" s="21" t="s">
        <v>225</v>
      </c>
      <c r="B24" s="21" t="s">
        <v>397</v>
      </c>
      <c r="F24" s="27"/>
      <c r="G24" s="28" t="s">
        <v>392</v>
      </c>
      <c r="H24" s="31">
        <v>1</v>
      </c>
    </row>
    <row r="25" spans="1:8" ht="22.5">
      <c r="A25" s="21" t="s">
        <v>225</v>
      </c>
      <c r="B25" s="28" t="s">
        <v>398</v>
      </c>
      <c r="F25" s="27"/>
      <c r="G25" s="28" t="s">
        <v>393</v>
      </c>
      <c r="H25" s="31">
        <v>1</v>
      </c>
    </row>
    <row r="26" spans="1:8" ht="22.5">
      <c r="A26" s="21" t="s">
        <v>225</v>
      </c>
      <c r="B26" s="28" t="s">
        <v>399</v>
      </c>
      <c r="F26" s="27"/>
      <c r="G26" s="28" t="s">
        <v>394</v>
      </c>
      <c r="H26" s="31">
        <v>1</v>
      </c>
    </row>
    <row r="27" spans="1:8" ht="22.5">
      <c r="A27" s="21" t="s">
        <v>225</v>
      </c>
      <c r="B27" s="28" t="s">
        <v>400</v>
      </c>
      <c r="F27" s="27"/>
      <c r="G27" s="28" t="s">
        <v>395</v>
      </c>
      <c r="H27" s="31">
        <v>1</v>
      </c>
    </row>
    <row r="28" spans="1:8" ht="45">
      <c r="A28" s="21" t="s">
        <v>225</v>
      </c>
      <c r="B28" s="28" t="s">
        <v>401</v>
      </c>
      <c r="F28" s="21" t="s">
        <v>396</v>
      </c>
      <c r="G28" s="19"/>
      <c r="H28" s="26">
        <v>20</v>
      </c>
    </row>
    <row r="29" spans="1:8" ht="45">
      <c r="A29" s="21" t="s">
        <v>225</v>
      </c>
      <c r="B29" s="28" t="s">
        <v>402</v>
      </c>
      <c r="F29" s="21" t="s">
        <v>225</v>
      </c>
      <c r="G29" s="21" t="s">
        <v>397</v>
      </c>
      <c r="H29" s="26">
        <v>1</v>
      </c>
    </row>
    <row r="30" spans="1:8" ht="22.5">
      <c r="A30" s="21" t="s">
        <v>225</v>
      </c>
      <c r="B30" s="28" t="s">
        <v>403</v>
      </c>
      <c r="F30" s="27"/>
      <c r="G30" s="28" t="s">
        <v>398</v>
      </c>
      <c r="H30" s="31">
        <v>1</v>
      </c>
    </row>
    <row r="31" spans="1:8" ht="22.5">
      <c r="A31" s="21" t="s">
        <v>225</v>
      </c>
      <c r="B31" s="28" t="s">
        <v>404</v>
      </c>
      <c r="F31" s="27"/>
      <c r="G31" s="28" t="s">
        <v>399</v>
      </c>
      <c r="H31" s="31">
        <v>1</v>
      </c>
    </row>
    <row r="32" spans="1:8" ht="22.5">
      <c r="A32" s="21" t="s">
        <v>231</v>
      </c>
      <c r="B32" s="21" t="s">
        <v>406</v>
      </c>
      <c r="F32" s="27"/>
      <c r="G32" s="28" t="s">
        <v>400</v>
      </c>
      <c r="H32" s="31">
        <v>1</v>
      </c>
    </row>
    <row r="33" spans="1:8" ht="22.5">
      <c r="A33" s="21" t="s">
        <v>231</v>
      </c>
      <c r="B33" s="28" t="s">
        <v>407</v>
      </c>
      <c r="F33" s="27"/>
      <c r="G33" s="28" t="s">
        <v>401</v>
      </c>
      <c r="H33" s="31">
        <v>1</v>
      </c>
    </row>
    <row r="34" spans="1:8" ht="22.5">
      <c r="A34" s="21" t="s">
        <v>231</v>
      </c>
      <c r="B34" s="28" t="s">
        <v>408</v>
      </c>
      <c r="F34" s="27"/>
      <c r="G34" s="28" t="s">
        <v>402</v>
      </c>
      <c r="H34" s="31">
        <v>1</v>
      </c>
    </row>
    <row r="35" spans="1:8" ht="33.75">
      <c r="A35" s="21" t="s">
        <v>231</v>
      </c>
      <c r="B35" s="28" t="s">
        <v>409</v>
      </c>
      <c r="F35" s="27"/>
      <c r="G35" s="28" t="s">
        <v>403</v>
      </c>
      <c r="H35" s="31">
        <v>1</v>
      </c>
    </row>
    <row r="36" spans="1:8" ht="33.75">
      <c r="A36" s="21" t="s">
        <v>231</v>
      </c>
      <c r="B36" s="28" t="s">
        <v>410</v>
      </c>
      <c r="F36" s="27"/>
      <c r="G36" s="28" t="s">
        <v>404</v>
      </c>
      <c r="H36" s="31">
        <v>1</v>
      </c>
    </row>
    <row r="37" spans="1:8" ht="45">
      <c r="A37" s="21" t="s">
        <v>231</v>
      </c>
      <c r="B37" s="28" t="s">
        <v>411</v>
      </c>
      <c r="F37" s="21" t="s">
        <v>405</v>
      </c>
      <c r="G37" s="19"/>
      <c r="H37" s="26">
        <v>8</v>
      </c>
    </row>
    <row r="38" spans="1:8" ht="45">
      <c r="A38" s="21" t="s">
        <v>231</v>
      </c>
      <c r="B38" s="28" t="s">
        <v>412</v>
      </c>
      <c r="F38" s="21" t="s">
        <v>231</v>
      </c>
      <c r="G38" s="21" t="s">
        <v>406</v>
      </c>
      <c r="H38" s="26">
        <v>1</v>
      </c>
    </row>
    <row r="39" spans="1:8" ht="67.5">
      <c r="A39" s="21" t="s">
        <v>231</v>
      </c>
      <c r="B39" s="28" t="s">
        <v>413</v>
      </c>
      <c r="F39" s="27"/>
      <c r="G39" s="28" t="s">
        <v>407</v>
      </c>
      <c r="H39" s="31">
        <v>1</v>
      </c>
    </row>
    <row r="40" spans="1:8" ht="33.75">
      <c r="A40" s="21" t="s">
        <v>231</v>
      </c>
      <c r="B40" s="28" t="s">
        <v>414</v>
      </c>
      <c r="F40" s="27"/>
      <c r="G40" s="28" t="s">
        <v>408</v>
      </c>
      <c r="H40" s="31">
        <v>1</v>
      </c>
    </row>
    <row r="41" spans="1:8" ht="22.5">
      <c r="A41" s="21" t="s">
        <v>231</v>
      </c>
      <c r="B41" s="28" t="s">
        <v>415</v>
      </c>
      <c r="F41" s="27"/>
      <c r="G41" s="28" t="s">
        <v>409</v>
      </c>
      <c r="H41" s="31">
        <v>1</v>
      </c>
    </row>
    <row r="42" spans="1:8" ht="33.75">
      <c r="A42" s="21" t="s">
        <v>233</v>
      </c>
      <c r="B42" s="21" t="s">
        <v>417</v>
      </c>
      <c r="F42" s="27"/>
      <c r="G42" s="28" t="s">
        <v>410</v>
      </c>
      <c r="H42" s="31">
        <v>1</v>
      </c>
    </row>
    <row r="43" spans="1:8" ht="22.5">
      <c r="A43" s="21" t="s">
        <v>233</v>
      </c>
      <c r="B43" s="28" t="s">
        <v>418</v>
      </c>
      <c r="F43" s="27"/>
      <c r="G43" s="28" t="s">
        <v>411</v>
      </c>
      <c r="H43" s="31">
        <v>1</v>
      </c>
    </row>
    <row r="44" spans="1:8" ht="33.75">
      <c r="A44" s="21" t="s">
        <v>233</v>
      </c>
      <c r="B44" s="28" t="s">
        <v>419</v>
      </c>
      <c r="F44" s="27"/>
      <c r="G44" s="28" t="s">
        <v>412</v>
      </c>
      <c r="H44" s="31">
        <v>1</v>
      </c>
    </row>
    <row r="45" spans="1:8" ht="33.75">
      <c r="A45" s="21" t="s">
        <v>233</v>
      </c>
      <c r="B45" s="28" t="s">
        <v>420</v>
      </c>
      <c r="F45" s="27"/>
      <c r="G45" s="28" t="s">
        <v>413</v>
      </c>
      <c r="H45" s="31">
        <v>1</v>
      </c>
    </row>
    <row r="46" spans="1:8" ht="33.75">
      <c r="A46" s="21" t="s">
        <v>233</v>
      </c>
      <c r="B46" s="28" t="s">
        <v>421</v>
      </c>
      <c r="F46" s="27"/>
      <c r="G46" s="28" t="s">
        <v>414</v>
      </c>
      <c r="H46" s="31">
        <v>1</v>
      </c>
    </row>
    <row r="47" spans="1:8" ht="22.5">
      <c r="A47" s="21" t="s">
        <v>233</v>
      </c>
      <c r="B47" s="28" t="s">
        <v>422</v>
      </c>
      <c r="F47" s="27"/>
      <c r="G47" s="28" t="s">
        <v>415</v>
      </c>
      <c r="H47" s="31">
        <v>1</v>
      </c>
    </row>
    <row r="48" spans="1:8" ht="45">
      <c r="A48" s="21" t="s">
        <v>233</v>
      </c>
      <c r="B48" s="28" t="s">
        <v>423</v>
      </c>
      <c r="F48" s="21" t="s">
        <v>416</v>
      </c>
      <c r="G48" s="19"/>
      <c r="H48" s="26">
        <v>10</v>
      </c>
    </row>
    <row r="49" spans="1:8" ht="33.75">
      <c r="A49" s="21" t="s">
        <v>233</v>
      </c>
      <c r="B49" s="28" t="s">
        <v>424</v>
      </c>
      <c r="F49" s="21" t="s">
        <v>233</v>
      </c>
      <c r="G49" s="21" t="s">
        <v>417</v>
      </c>
      <c r="H49" s="26">
        <v>1</v>
      </c>
    </row>
    <row r="50" spans="1:8" ht="33.75">
      <c r="A50" s="21" t="s">
        <v>233</v>
      </c>
      <c r="B50" s="28" t="s">
        <v>425</v>
      </c>
      <c r="F50" s="27"/>
      <c r="G50" s="28" t="s">
        <v>418</v>
      </c>
      <c r="H50" s="31">
        <v>1</v>
      </c>
    </row>
    <row r="51" spans="1:8" ht="22.5">
      <c r="A51" s="21" t="s">
        <v>233</v>
      </c>
      <c r="B51" s="28" t="s">
        <v>426</v>
      </c>
      <c r="F51" s="27"/>
      <c r="G51" s="28" t="s">
        <v>419</v>
      </c>
      <c r="H51" s="31">
        <v>1</v>
      </c>
    </row>
    <row r="52" spans="1:8" ht="33.75">
      <c r="A52" s="21" t="s">
        <v>428</v>
      </c>
      <c r="B52" s="21" t="s">
        <v>429</v>
      </c>
      <c r="F52" s="27"/>
      <c r="G52" s="28" t="s">
        <v>420</v>
      </c>
      <c r="H52" s="31">
        <v>1</v>
      </c>
    </row>
    <row r="53" spans="1:8" ht="12.75">
      <c r="A53" s="21" t="s">
        <v>428</v>
      </c>
      <c r="B53" s="28" t="s">
        <v>44</v>
      </c>
      <c r="F53" s="27"/>
      <c r="G53" s="28" t="s">
        <v>421</v>
      </c>
      <c r="H53" s="31">
        <v>1</v>
      </c>
    </row>
    <row r="54" spans="1:8" ht="56.25">
      <c r="A54" s="21" t="s">
        <v>428</v>
      </c>
      <c r="B54" s="28" t="s">
        <v>430</v>
      </c>
      <c r="F54" s="27"/>
      <c r="G54" s="28" t="s">
        <v>422</v>
      </c>
      <c r="H54" s="31">
        <v>1</v>
      </c>
    </row>
    <row r="55" spans="1:8" ht="56.25">
      <c r="A55" s="21" t="s">
        <v>428</v>
      </c>
      <c r="B55" s="28" t="s">
        <v>431</v>
      </c>
      <c r="F55" s="27"/>
      <c r="G55" s="28" t="s">
        <v>423</v>
      </c>
      <c r="H55" s="31">
        <v>1</v>
      </c>
    </row>
    <row r="56" spans="1:8" ht="22.5">
      <c r="A56" s="21" t="s">
        <v>428</v>
      </c>
      <c r="B56" s="28" t="s">
        <v>42</v>
      </c>
      <c r="F56" s="27"/>
      <c r="G56" s="28" t="s">
        <v>424</v>
      </c>
      <c r="H56" s="31">
        <v>1</v>
      </c>
    </row>
    <row r="57" spans="1:8" ht="33.75">
      <c r="A57" s="21" t="s">
        <v>428</v>
      </c>
      <c r="B57" s="28" t="s">
        <v>432</v>
      </c>
      <c r="F57" s="27"/>
      <c r="G57" s="28" t="s">
        <v>425</v>
      </c>
      <c r="H57" s="31">
        <v>1</v>
      </c>
    </row>
    <row r="58" spans="1:8" ht="22.5">
      <c r="A58" s="21" t="s">
        <v>428</v>
      </c>
      <c r="B58" s="28" t="s">
        <v>433</v>
      </c>
      <c r="F58" s="27"/>
      <c r="G58" s="28" t="s">
        <v>426</v>
      </c>
      <c r="H58" s="31">
        <v>1</v>
      </c>
    </row>
    <row r="59" spans="1:8" ht="33.75">
      <c r="A59" s="21" t="s">
        <v>428</v>
      </c>
      <c r="B59" s="28" t="s">
        <v>434</v>
      </c>
      <c r="F59" s="21" t="s">
        <v>427</v>
      </c>
      <c r="G59" s="19"/>
      <c r="H59" s="26">
        <v>10</v>
      </c>
    </row>
    <row r="60" spans="1:8" ht="33.75">
      <c r="A60" s="21" t="s">
        <v>428</v>
      </c>
      <c r="B60" s="28" t="s">
        <v>435</v>
      </c>
      <c r="F60" s="21" t="s">
        <v>428</v>
      </c>
      <c r="G60" s="21" t="s">
        <v>429</v>
      </c>
      <c r="H60" s="26">
        <v>1</v>
      </c>
    </row>
    <row r="61" spans="1:8" ht="33.75">
      <c r="A61" s="21" t="s">
        <v>428</v>
      </c>
      <c r="B61" s="28" t="s">
        <v>40</v>
      </c>
      <c r="F61" s="27"/>
      <c r="G61" s="28" t="s">
        <v>44</v>
      </c>
      <c r="H61" s="31">
        <v>1</v>
      </c>
    </row>
    <row r="62" spans="1:8" ht="22.5">
      <c r="A62" s="21" t="s">
        <v>428</v>
      </c>
      <c r="B62" s="28" t="s">
        <v>46</v>
      </c>
      <c r="F62" s="27"/>
      <c r="G62" s="28" t="s">
        <v>430</v>
      </c>
      <c r="H62" s="31">
        <v>1</v>
      </c>
    </row>
    <row r="63" spans="1:8" ht="22.5">
      <c r="A63" s="21" t="s">
        <v>428</v>
      </c>
      <c r="B63" s="28" t="s">
        <v>436</v>
      </c>
      <c r="F63" s="27"/>
      <c r="G63" s="28" t="s">
        <v>431</v>
      </c>
      <c r="H63" s="31">
        <v>1</v>
      </c>
    </row>
    <row r="64" spans="1:8" ht="12.75">
      <c r="A64" s="21" t="s">
        <v>428</v>
      </c>
      <c r="B64" s="28" t="s">
        <v>437</v>
      </c>
      <c r="F64" s="27"/>
      <c r="G64" s="28" t="s">
        <v>42</v>
      </c>
      <c r="H64" s="31">
        <v>1</v>
      </c>
    </row>
    <row r="65" spans="1:8" ht="22.5">
      <c r="A65" s="21" t="s">
        <v>428</v>
      </c>
      <c r="B65" s="28" t="s">
        <v>438</v>
      </c>
      <c r="F65" s="27"/>
      <c r="G65" s="28" t="s">
        <v>432</v>
      </c>
      <c r="H65" s="31">
        <v>1</v>
      </c>
    </row>
    <row r="66" spans="1:8" ht="33.75">
      <c r="A66" s="21" t="s">
        <v>428</v>
      </c>
      <c r="B66" s="28" t="s">
        <v>439</v>
      </c>
      <c r="F66" s="27"/>
      <c r="G66" s="28" t="s">
        <v>433</v>
      </c>
      <c r="H66" s="31">
        <v>1</v>
      </c>
    </row>
    <row r="67" spans="1:8" ht="33.75">
      <c r="A67" s="21" t="s">
        <v>428</v>
      </c>
      <c r="B67" s="28" t="s">
        <v>440</v>
      </c>
      <c r="F67" s="27"/>
      <c r="G67" s="28" t="s">
        <v>434</v>
      </c>
      <c r="H67" s="31">
        <v>1</v>
      </c>
    </row>
    <row r="68" spans="1:8" ht="33.75">
      <c r="A68" s="21" t="s">
        <v>364</v>
      </c>
      <c r="B68" s="21" t="s">
        <v>442</v>
      </c>
      <c r="F68" s="27"/>
      <c r="G68" s="28" t="s">
        <v>435</v>
      </c>
      <c r="H68" s="31">
        <v>1</v>
      </c>
    </row>
    <row r="69" spans="1:8" ht="22.5">
      <c r="A69" s="21" t="s">
        <v>364</v>
      </c>
      <c r="B69" s="28" t="s">
        <v>443</v>
      </c>
      <c r="F69" s="27"/>
      <c r="G69" s="28" t="s">
        <v>40</v>
      </c>
      <c r="H69" s="31">
        <v>1</v>
      </c>
    </row>
    <row r="70" spans="1:8" ht="33.75">
      <c r="A70" s="21" t="s">
        <v>364</v>
      </c>
      <c r="B70" s="28" t="s">
        <v>444</v>
      </c>
      <c r="F70" s="27"/>
      <c r="G70" s="28" t="s">
        <v>46</v>
      </c>
      <c r="H70" s="31">
        <v>1</v>
      </c>
    </row>
    <row r="71" spans="1:8" ht="45">
      <c r="A71" s="21" t="s">
        <v>364</v>
      </c>
      <c r="B71" s="28" t="s">
        <v>445</v>
      </c>
      <c r="F71" s="27"/>
      <c r="G71" s="28" t="s">
        <v>436</v>
      </c>
      <c r="H71" s="31">
        <v>1</v>
      </c>
    </row>
    <row r="72" spans="1:8" ht="46.5" customHeight="1">
      <c r="A72" s="21" t="s">
        <v>364</v>
      </c>
      <c r="B72" s="28" t="s">
        <v>283</v>
      </c>
      <c r="F72" s="27"/>
      <c r="G72" s="28" t="s">
        <v>437</v>
      </c>
      <c r="H72" s="31">
        <v>1</v>
      </c>
    </row>
    <row r="73" spans="1:8" ht="32.25" customHeight="1">
      <c r="A73" s="21" t="s">
        <v>364</v>
      </c>
      <c r="B73" s="28" t="s">
        <v>446</v>
      </c>
      <c r="F73" s="27"/>
      <c r="G73" s="28" t="s">
        <v>438</v>
      </c>
      <c r="H73" s="31">
        <v>1</v>
      </c>
    </row>
    <row r="74" spans="1:8" ht="22.5">
      <c r="A74" s="21" t="s">
        <v>364</v>
      </c>
      <c r="B74" s="28" t="s">
        <v>447</v>
      </c>
      <c r="F74" s="27"/>
      <c r="G74" s="28" t="s">
        <v>439</v>
      </c>
      <c r="H74" s="31">
        <v>1</v>
      </c>
    </row>
    <row r="75" spans="1:8" ht="22.5">
      <c r="A75" s="21" t="s">
        <v>449</v>
      </c>
      <c r="B75" s="21" t="s">
        <v>450</v>
      </c>
      <c r="F75" s="27"/>
      <c r="G75" s="28" t="s">
        <v>440</v>
      </c>
      <c r="H75" s="31">
        <v>1</v>
      </c>
    </row>
    <row r="76" spans="1:8" ht="45">
      <c r="A76" s="21" t="s">
        <v>449</v>
      </c>
      <c r="B76" s="28" t="s">
        <v>451</v>
      </c>
      <c r="F76" s="21" t="s">
        <v>441</v>
      </c>
      <c r="G76" s="19"/>
      <c r="H76" s="26">
        <v>16</v>
      </c>
    </row>
    <row r="77" spans="1:8" ht="56.25">
      <c r="A77" s="21" t="s">
        <v>449</v>
      </c>
      <c r="B77" s="28" t="s">
        <v>452</v>
      </c>
      <c r="F77" s="21" t="s">
        <v>364</v>
      </c>
      <c r="G77" s="21" t="s">
        <v>442</v>
      </c>
      <c r="H77" s="26">
        <v>1</v>
      </c>
    </row>
    <row r="78" spans="1:8" ht="12.75">
      <c r="A78" s="21" t="s">
        <v>449</v>
      </c>
      <c r="B78" s="28" t="s">
        <v>453</v>
      </c>
      <c r="F78" s="27"/>
      <c r="G78" s="28" t="s">
        <v>443</v>
      </c>
      <c r="H78" s="31">
        <v>1</v>
      </c>
    </row>
    <row r="79" spans="1:8" ht="22.5">
      <c r="A79" s="21" t="s">
        <v>449</v>
      </c>
      <c r="B79" s="28" t="s">
        <v>454</v>
      </c>
      <c r="F79" s="27"/>
      <c r="G79" s="28" t="s">
        <v>444</v>
      </c>
      <c r="H79" s="31">
        <v>1</v>
      </c>
    </row>
    <row r="80" spans="1:8" ht="22.5">
      <c r="A80" s="21" t="s">
        <v>449</v>
      </c>
      <c r="B80" s="28" t="s">
        <v>455</v>
      </c>
      <c r="F80" s="27"/>
      <c r="G80" s="28" t="s">
        <v>445</v>
      </c>
      <c r="H80" s="31">
        <v>1</v>
      </c>
    </row>
    <row r="81" spans="1:8" ht="22.5">
      <c r="A81" s="21" t="s">
        <v>449</v>
      </c>
      <c r="B81" s="28" t="s">
        <v>456</v>
      </c>
      <c r="F81" s="27"/>
      <c r="G81" s="28" t="s">
        <v>283</v>
      </c>
      <c r="H81" s="31">
        <v>1</v>
      </c>
    </row>
    <row r="82" spans="1:8" ht="22.5">
      <c r="A82" s="21" t="s">
        <v>449</v>
      </c>
      <c r="B82" s="28" t="s">
        <v>457</v>
      </c>
      <c r="F82" s="27"/>
      <c r="G82" s="28" t="s">
        <v>446</v>
      </c>
      <c r="H82" s="31">
        <v>1</v>
      </c>
    </row>
    <row r="83" spans="1:8" ht="22.5">
      <c r="A83" s="21" t="s">
        <v>449</v>
      </c>
      <c r="B83" s="28" t="s">
        <v>458</v>
      </c>
      <c r="F83" s="27"/>
      <c r="G83" s="28" t="s">
        <v>447</v>
      </c>
      <c r="H83" s="31">
        <v>1</v>
      </c>
    </row>
    <row r="84" spans="1:8" ht="56.25">
      <c r="A84" s="21" t="s">
        <v>449</v>
      </c>
      <c r="B84" s="28" t="s">
        <v>459</v>
      </c>
      <c r="F84" s="21" t="s">
        <v>448</v>
      </c>
      <c r="G84" s="19"/>
      <c r="H84" s="26">
        <v>7</v>
      </c>
    </row>
    <row r="85" spans="1:8" ht="33.75">
      <c r="A85" s="21" t="s">
        <v>449</v>
      </c>
      <c r="B85" s="28" t="s">
        <v>460</v>
      </c>
      <c r="F85" s="21" t="s">
        <v>449</v>
      </c>
      <c r="G85" s="21" t="s">
        <v>450</v>
      </c>
      <c r="H85" s="26">
        <v>1</v>
      </c>
    </row>
    <row r="86" spans="1:8" ht="22.5">
      <c r="A86" s="21" t="s">
        <v>449</v>
      </c>
      <c r="B86" s="28" t="s">
        <v>461</v>
      </c>
      <c r="F86" s="27"/>
      <c r="G86" s="28" t="s">
        <v>451</v>
      </c>
      <c r="H86" s="31">
        <v>1</v>
      </c>
    </row>
    <row r="87" spans="1:8" ht="22.5">
      <c r="A87" s="21" t="s">
        <v>449</v>
      </c>
      <c r="B87" s="28" t="s">
        <v>462</v>
      </c>
      <c r="F87" s="27"/>
      <c r="G87" s="28" t="s">
        <v>452</v>
      </c>
      <c r="H87" s="31">
        <v>1</v>
      </c>
    </row>
    <row r="88" spans="1:8" ht="22.5">
      <c r="A88" s="21" t="s">
        <v>449</v>
      </c>
      <c r="B88" s="28" t="s">
        <v>463</v>
      </c>
      <c r="F88" s="27"/>
      <c r="G88" s="28" t="s">
        <v>453</v>
      </c>
      <c r="H88" s="31">
        <v>1</v>
      </c>
    </row>
    <row r="89" spans="1:8" ht="22.5">
      <c r="A89" s="21" t="s">
        <v>449</v>
      </c>
      <c r="B89" s="28" t="s">
        <v>464</v>
      </c>
      <c r="F89" s="27"/>
      <c r="G89" s="28" t="s">
        <v>454</v>
      </c>
      <c r="H89" s="31">
        <v>1</v>
      </c>
    </row>
    <row r="90" spans="1:8" ht="22.5">
      <c r="A90" s="21" t="s">
        <v>449</v>
      </c>
      <c r="B90" s="28" t="s">
        <v>465</v>
      </c>
      <c r="F90" s="27"/>
      <c r="G90" s="28" t="s">
        <v>455</v>
      </c>
      <c r="H90" s="31">
        <v>1</v>
      </c>
    </row>
    <row r="91" spans="1:8" ht="22.5">
      <c r="A91" s="21" t="s">
        <v>449</v>
      </c>
      <c r="B91" s="28" t="s">
        <v>466</v>
      </c>
      <c r="F91" s="27"/>
      <c r="G91" s="28" t="s">
        <v>456</v>
      </c>
      <c r="H91" s="31">
        <v>1</v>
      </c>
    </row>
    <row r="92" spans="1:8" ht="22.5">
      <c r="A92" s="21" t="s">
        <v>449</v>
      </c>
      <c r="B92" s="28" t="s">
        <v>467</v>
      </c>
      <c r="F92" s="27"/>
      <c r="G92" s="28" t="s">
        <v>457</v>
      </c>
      <c r="H92" s="31">
        <v>1</v>
      </c>
    </row>
    <row r="93" spans="1:8" ht="22.5">
      <c r="A93" s="21" t="s">
        <v>449</v>
      </c>
      <c r="B93" s="28" t="s">
        <v>468</v>
      </c>
      <c r="F93" s="27"/>
      <c r="G93" s="28" t="s">
        <v>458</v>
      </c>
      <c r="H93" s="31">
        <v>1</v>
      </c>
    </row>
    <row r="94" spans="1:8" ht="22.5">
      <c r="A94" s="21" t="s">
        <v>449</v>
      </c>
      <c r="B94" s="28" t="s">
        <v>469</v>
      </c>
      <c r="F94" s="27"/>
      <c r="G94" s="28" t="s">
        <v>459</v>
      </c>
      <c r="H94" s="31">
        <v>1</v>
      </c>
    </row>
    <row r="95" spans="1:8" ht="22.5">
      <c r="A95" s="21" t="s">
        <v>449</v>
      </c>
      <c r="B95" s="28" t="s">
        <v>470</v>
      </c>
      <c r="F95" s="27"/>
      <c r="G95" s="28" t="s">
        <v>460</v>
      </c>
      <c r="H95" s="31">
        <v>1</v>
      </c>
    </row>
    <row r="96" spans="1:8" ht="22.5">
      <c r="A96" s="21" t="s">
        <v>449</v>
      </c>
      <c r="B96" s="28" t="s">
        <v>471</v>
      </c>
      <c r="F96" s="27"/>
      <c r="G96" s="28" t="s">
        <v>461</v>
      </c>
      <c r="H96" s="31">
        <v>1</v>
      </c>
    </row>
    <row r="97" spans="1:8" ht="22.5">
      <c r="A97" s="21" t="s">
        <v>449</v>
      </c>
      <c r="B97" s="28" t="s">
        <v>472</v>
      </c>
      <c r="F97" s="27"/>
      <c r="G97" s="28" t="s">
        <v>462</v>
      </c>
      <c r="H97" s="31">
        <v>1</v>
      </c>
    </row>
    <row r="98" spans="1:8" ht="22.5">
      <c r="A98" s="21" t="s">
        <v>449</v>
      </c>
      <c r="B98" s="28" t="s">
        <v>473</v>
      </c>
      <c r="F98" s="27"/>
      <c r="G98" s="28" t="s">
        <v>463</v>
      </c>
      <c r="H98" s="31">
        <v>1</v>
      </c>
    </row>
    <row r="99" spans="1:8" ht="22.5">
      <c r="A99" s="21" t="s">
        <v>449</v>
      </c>
      <c r="B99" s="28" t="s">
        <v>474</v>
      </c>
      <c r="F99" s="27"/>
      <c r="G99" s="28" t="s">
        <v>464</v>
      </c>
      <c r="H99" s="31">
        <v>1</v>
      </c>
    </row>
    <row r="100" spans="1:8" ht="45">
      <c r="A100" s="21" t="s">
        <v>449</v>
      </c>
      <c r="B100" s="28" t="s">
        <v>475</v>
      </c>
      <c r="F100" s="27"/>
      <c r="G100" s="28" t="s">
        <v>465</v>
      </c>
      <c r="H100" s="31">
        <v>1</v>
      </c>
    </row>
    <row r="101" spans="1:8" ht="12.75">
      <c r="A101" s="21" t="s">
        <v>449</v>
      </c>
      <c r="B101" s="28" t="s">
        <v>476</v>
      </c>
      <c r="F101" s="27"/>
      <c r="G101" s="28" t="s">
        <v>466</v>
      </c>
      <c r="H101" s="31">
        <v>1</v>
      </c>
    </row>
    <row r="102" spans="1:8" ht="22.5">
      <c r="A102" s="21" t="s">
        <v>449</v>
      </c>
      <c r="B102" s="28" t="s">
        <v>477</v>
      </c>
      <c r="F102" s="27"/>
      <c r="G102" s="28" t="s">
        <v>467</v>
      </c>
      <c r="H102" s="31">
        <v>1</v>
      </c>
    </row>
    <row r="103" spans="1:8" ht="33.75">
      <c r="A103" s="73" t="s">
        <v>54</v>
      </c>
      <c r="B103" s="73" t="s">
        <v>480</v>
      </c>
      <c r="F103" s="27"/>
      <c r="G103" s="28" t="s">
        <v>468</v>
      </c>
      <c r="H103" s="31">
        <v>1</v>
      </c>
    </row>
    <row r="104" spans="1:8" ht="22.5">
      <c r="A104" s="73" t="s">
        <v>54</v>
      </c>
      <c r="B104" s="73" t="s">
        <v>292</v>
      </c>
      <c r="F104" s="27"/>
      <c r="G104" s="28" t="s">
        <v>469</v>
      </c>
      <c r="H104" s="31">
        <v>1</v>
      </c>
    </row>
    <row r="105" spans="1:8" ht="22.5">
      <c r="A105" s="73" t="s">
        <v>54</v>
      </c>
      <c r="B105" s="73" t="s">
        <v>481</v>
      </c>
      <c r="F105" s="27"/>
      <c r="G105" s="28" t="s">
        <v>470</v>
      </c>
      <c r="H105" s="31">
        <v>1</v>
      </c>
    </row>
    <row r="106" spans="1:8" ht="22.5">
      <c r="A106" s="73" t="s">
        <v>54</v>
      </c>
      <c r="B106" s="73" t="s">
        <v>482</v>
      </c>
      <c r="F106" s="27"/>
      <c r="G106" s="28" t="s">
        <v>471</v>
      </c>
      <c r="H106" s="31">
        <v>1</v>
      </c>
    </row>
    <row r="107" spans="1:8" ht="45">
      <c r="A107" s="73" t="s">
        <v>54</v>
      </c>
      <c r="B107" s="73" t="s">
        <v>295</v>
      </c>
      <c r="F107" s="27"/>
      <c r="G107" s="28" t="s">
        <v>472</v>
      </c>
      <c r="H107" s="31">
        <v>1</v>
      </c>
    </row>
    <row r="108" spans="6:8" ht="12.75">
      <c r="F108" s="27"/>
      <c r="G108" s="28" t="s">
        <v>473</v>
      </c>
      <c r="H108" s="31">
        <v>1</v>
      </c>
    </row>
    <row r="109" spans="6:8" ht="12.75">
      <c r="F109" s="27"/>
      <c r="G109" s="28" t="s">
        <v>474</v>
      </c>
      <c r="H109" s="31">
        <v>1</v>
      </c>
    </row>
    <row r="110" spans="6:8" ht="22.5">
      <c r="F110" s="27"/>
      <c r="G110" s="28" t="s">
        <v>475</v>
      </c>
      <c r="H110" s="31">
        <v>1</v>
      </c>
    </row>
    <row r="111" spans="6:8" ht="12.75">
      <c r="F111" s="27"/>
      <c r="G111" s="28" t="s">
        <v>476</v>
      </c>
      <c r="H111" s="31">
        <v>1</v>
      </c>
    </row>
    <row r="112" spans="6:8" ht="12.75">
      <c r="F112" s="27"/>
      <c r="G112" s="28" t="s">
        <v>477</v>
      </c>
      <c r="H112" s="31">
        <v>1</v>
      </c>
    </row>
    <row r="113" spans="6:8" ht="33.75">
      <c r="F113" s="21" t="s">
        <v>478</v>
      </c>
      <c r="G113" s="19"/>
      <c r="H113" s="26">
        <v>28</v>
      </c>
    </row>
    <row r="114" spans="6:8" ht="12.75">
      <c r="F114" s="21" t="s">
        <v>54</v>
      </c>
      <c r="G114" s="21" t="s">
        <v>480</v>
      </c>
      <c r="H114" s="26">
        <v>1</v>
      </c>
    </row>
    <row r="115" spans="6:8" ht="12.75">
      <c r="F115" s="27"/>
      <c r="G115" s="28" t="s">
        <v>292</v>
      </c>
      <c r="H115" s="31">
        <v>1</v>
      </c>
    </row>
    <row r="116" spans="6:8" ht="12.75">
      <c r="F116" s="27"/>
      <c r="G116" s="28" t="s">
        <v>481</v>
      </c>
      <c r="H116" s="31">
        <v>1</v>
      </c>
    </row>
    <row r="117" spans="6:8" ht="12.75">
      <c r="F117" s="27"/>
      <c r="G117" s="28" t="s">
        <v>482</v>
      </c>
      <c r="H117" s="31">
        <v>1</v>
      </c>
    </row>
    <row r="118" spans="6:8" ht="22.5">
      <c r="F118" s="27"/>
      <c r="G118" s="28" t="s">
        <v>295</v>
      </c>
      <c r="H118" s="31">
        <v>1</v>
      </c>
    </row>
    <row r="119" spans="6:8" ht="12.75">
      <c r="F119" s="21" t="s">
        <v>483</v>
      </c>
      <c r="G119" s="19"/>
      <c r="H119" s="26">
        <v>5</v>
      </c>
    </row>
    <row r="120" spans="6:8" ht="12.75">
      <c r="F120" s="32" t="s">
        <v>236</v>
      </c>
      <c r="G120" s="33"/>
      <c r="H120" s="36">
        <v>106</v>
      </c>
    </row>
    <row r="121" ht="12.75">
      <c r="F121" s="72"/>
    </row>
    <row r="122" ht="12.75">
      <c r="F122" s="72"/>
    </row>
    <row r="123" ht="12.75">
      <c r="F123" s="72"/>
    </row>
    <row r="124" ht="12.75">
      <c r="F124" s="72"/>
    </row>
  </sheetData>
  <autoFilter ref="A1:B102"/>
  <printOptions/>
  <pageMargins left="0.75" right="0.75" top="0.42" bottom="0.46" header="0" footer="0"/>
  <pageSetup horizontalDpi="600" verticalDpi="600" orientation="portrait" paperSize="5" scale="55" r:id="rId1"/>
</worksheet>
</file>

<file path=xl/worksheets/sheet12.xml><?xml version="1.0" encoding="utf-8"?>
<worksheet xmlns="http://schemas.openxmlformats.org/spreadsheetml/2006/main" xmlns:r="http://schemas.openxmlformats.org/officeDocument/2006/relationships">
  <dimension ref="B1:N16"/>
  <sheetViews>
    <sheetView workbookViewId="0" topLeftCell="A1">
      <selection activeCell="N16" sqref="B1:N16"/>
    </sheetView>
  </sheetViews>
  <sheetFormatPr defaultColWidth="11.421875" defaultRowHeight="12.75"/>
  <cols>
    <col min="2" max="13" width="7.28125" style="0" customWidth="1"/>
    <col min="14" max="14" width="2.8515625" style="0" customWidth="1"/>
  </cols>
  <sheetData>
    <row r="1" spans="2:14" ht="12.75">
      <c r="B1" s="90" t="s">
        <v>323</v>
      </c>
      <c r="C1" s="91"/>
      <c r="D1" s="91"/>
      <c r="E1" s="91"/>
      <c r="F1" s="91"/>
      <c r="G1" s="91"/>
      <c r="H1" s="91"/>
      <c r="I1" s="91"/>
      <c r="J1" s="91"/>
      <c r="K1" s="91"/>
      <c r="L1" s="91"/>
      <c r="M1" s="91"/>
      <c r="N1" s="44"/>
    </row>
    <row r="2" spans="2:14" ht="12.75">
      <c r="B2" s="38"/>
      <c r="C2" s="39"/>
      <c r="D2" s="39"/>
      <c r="E2" s="39"/>
      <c r="F2" s="39"/>
      <c r="G2" s="39"/>
      <c r="H2" s="39"/>
      <c r="I2" s="39"/>
      <c r="J2" s="39"/>
      <c r="K2" s="39"/>
      <c r="L2" s="39"/>
      <c r="M2" s="39"/>
      <c r="N2" s="45"/>
    </row>
    <row r="3" spans="2:14" ht="12.75">
      <c r="B3" s="38"/>
      <c r="C3" s="39"/>
      <c r="D3" s="39"/>
      <c r="E3" s="39"/>
      <c r="F3" s="39"/>
      <c r="G3" s="39"/>
      <c r="H3" s="39"/>
      <c r="I3" s="39"/>
      <c r="J3" s="39"/>
      <c r="K3" s="39"/>
      <c r="L3" s="39"/>
      <c r="M3" s="39"/>
      <c r="N3" s="45"/>
    </row>
    <row r="4" spans="2:14" ht="12.75">
      <c r="B4" s="38"/>
      <c r="C4" s="39"/>
      <c r="D4" s="39"/>
      <c r="E4" s="89" t="s">
        <v>322</v>
      </c>
      <c r="F4" s="89"/>
      <c r="G4" s="89"/>
      <c r="H4" s="89"/>
      <c r="I4" s="89"/>
      <c r="J4" s="89"/>
      <c r="K4" s="39"/>
      <c r="L4" s="39"/>
      <c r="M4" s="39"/>
      <c r="N4" s="45"/>
    </row>
    <row r="5" spans="2:14" ht="12.75">
      <c r="B5" s="38"/>
      <c r="C5" s="39"/>
      <c r="D5" s="39"/>
      <c r="E5" s="39"/>
      <c r="F5" s="39"/>
      <c r="G5" s="39"/>
      <c r="H5" s="39"/>
      <c r="I5" s="39"/>
      <c r="J5" s="39"/>
      <c r="K5" s="39"/>
      <c r="L5" s="39"/>
      <c r="M5" s="39"/>
      <c r="N5" s="45"/>
    </row>
    <row r="6" spans="2:14" ht="12.75">
      <c r="B6" s="38"/>
      <c r="C6" s="39"/>
      <c r="D6" s="39"/>
      <c r="E6" s="39"/>
      <c r="F6" s="39"/>
      <c r="G6" s="39"/>
      <c r="H6" s="39"/>
      <c r="I6" s="39"/>
      <c r="J6" s="39"/>
      <c r="K6" s="39"/>
      <c r="L6" s="39"/>
      <c r="M6" s="39"/>
      <c r="N6" s="45"/>
    </row>
    <row r="7" spans="2:14" ht="12.75">
      <c r="B7" s="38"/>
      <c r="C7" s="39"/>
      <c r="D7" s="39"/>
      <c r="E7" s="39"/>
      <c r="F7" s="39"/>
      <c r="G7" s="39"/>
      <c r="H7" s="39"/>
      <c r="I7" s="39"/>
      <c r="J7" s="39"/>
      <c r="K7" s="39"/>
      <c r="L7" s="39"/>
      <c r="M7" s="39"/>
      <c r="N7" s="45"/>
    </row>
    <row r="8" spans="2:14" ht="13.5" thickBot="1">
      <c r="B8" s="42" t="s">
        <v>309</v>
      </c>
      <c r="C8" s="42" t="s">
        <v>310</v>
      </c>
      <c r="D8" s="43" t="s">
        <v>311</v>
      </c>
      <c r="E8" s="42" t="s">
        <v>312</v>
      </c>
      <c r="F8" s="42" t="s">
        <v>313</v>
      </c>
      <c r="G8" s="42" t="s">
        <v>314</v>
      </c>
      <c r="H8" s="42" t="s">
        <v>315</v>
      </c>
      <c r="I8" s="42" t="s">
        <v>316</v>
      </c>
      <c r="J8" s="42" t="s">
        <v>317</v>
      </c>
      <c r="K8" s="42" t="s">
        <v>318</v>
      </c>
      <c r="L8" s="42" t="s">
        <v>319</v>
      </c>
      <c r="M8" s="42" t="s">
        <v>320</v>
      </c>
      <c r="N8" s="45"/>
    </row>
    <row r="9" spans="2:14" ht="12.75">
      <c r="B9" s="38"/>
      <c r="C9" s="39"/>
      <c r="D9" s="39"/>
      <c r="E9" s="39"/>
      <c r="F9" s="39"/>
      <c r="G9" s="39"/>
      <c r="H9" s="39"/>
      <c r="I9" s="39"/>
      <c r="J9" s="39"/>
      <c r="K9" s="39"/>
      <c r="L9" s="39"/>
      <c r="M9" s="39"/>
      <c r="N9" s="45"/>
    </row>
    <row r="10" spans="2:14" ht="12.75">
      <c r="B10" s="38"/>
      <c r="C10" s="39"/>
      <c r="D10" s="39"/>
      <c r="E10" s="39"/>
      <c r="F10" s="39"/>
      <c r="G10" s="39"/>
      <c r="H10" s="39"/>
      <c r="I10" s="39"/>
      <c r="J10" s="39"/>
      <c r="K10" s="39"/>
      <c r="L10" s="39"/>
      <c r="M10" s="39"/>
      <c r="N10" s="45"/>
    </row>
    <row r="11" spans="2:14" ht="12.75">
      <c r="B11" s="38"/>
      <c r="C11" s="39"/>
      <c r="D11" s="39"/>
      <c r="E11" s="39"/>
      <c r="F11" s="39"/>
      <c r="G11" s="39"/>
      <c r="H11" s="39"/>
      <c r="I11" s="39"/>
      <c r="J11" s="39"/>
      <c r="K11" s="39"/>
      <c r="L11" s="39"/>
      <c r="M11" s="39"/>
      <c r="N11" s="45"/>
    </row>
    <row r="12" spans="2:14" ht="12.75">
      <c r="B12" s="38"/>
      <c r="C12" s="39"/>
      <c r="D12" s="39"/>
      <c r="E12" s="39"/>
      <c r="F12" s="39"/>
      <c r="G12" s="39"/>
      <c r="H12" s="39"/>
      <c r="I12" s="39"/>
      <c r="J12" s="39"/>
      <c r="K12" s="39"/>
      <c r="L12" s="39"/>
      <c r="M12" s="39"/>
      <c r="N12" s="45"/>
    </row>
    <row r="13" spans="2:14" ht="12.75">
      <c r="B13" s="38"/>
      <c r="C13" s="39"/>
      <c r="D13" s="39"/>
      <c r="E13" s="89" t="s">
        <v>321</v>
      </c>
      <c r="F13" s="89"/>
      <c r="G13" s="89"/>
      <c r="H13" s="89"/>
      <c r="I13" s="89"/>
      <c r="J13" s="89"/>
      <c r="K13" s="39"/>
      <c r="L13" s="39"/>
      <c r="M13" s="39"/>
      <c r="N13" s="45"/>
    </row>
    <row r="14" spans="2:14" ht="12.75">
      <c r="B14" s="38"/>
      <c r="C14" s="39"/>
      <c r="D14" s="39"/>
      <c r="E14" s="39"/>
      <c r="F14" s="39"/>
      <c r="G14" s="39"/>
      <c r="H14" s="39"/>
      <c r="I14" s="39"/>
      <c r="J14" s="39"/>
      <c r="K14" s="39"/>
      <c r="L14" s="39"/>
      <c r="M14" s="39"/>
      <c r="N14" s="45"/>
    </row>
    <row r="15" spans="2:14" ht="12.75">
      <c r="B15" s="38"/>
      <c r="C15" s="39"/>
      <c r="D15" s="39"/>
      <c r="E15" s="39"/>
      <c r="F15" s="39"/>
      <c r="G15" s="39"/>
      <c r="H15" s="39"/>
      <c r="I15" s="92"/>
      <c r="J15" s="92"/>
      <c r="K15" s="92"/>
      <c r="L15" s="92"/>
      <c r="M15" s="39"/>
      <c r="N15" s="45"/>
    </row>
    <row r="16" spans="2:14" ht="12.75">
      <c r="B16" s="40"/>
      <c r="C16" s="41"/>
      <c r="D16" s="41"/>
      <c r="E16" s="41"/>
      <c r="F16" s="41"/>
      <c r="G16" s="41"/>
      <c r="H16" s="41"/>
      <c r="I16" s="41"/>
      <c r="J16" s="41"/>
      <c r="K16" s="41"/>
      <c r="L16" s="41"/>
      <c r="M16" s="41"/>
      <c r="N16" s="46"/>
    </row>
  </sheetData>
  <mergeCells count="4">
    <mergeCell ref="E4:J4"/>
    <mergeCell ref="E13:J13"/>
    <mergeCell ref="B1:M1"/>
    <mergeCell ref="I15:L15"/>
  </mergeCells>
  <printOptions/>
  <pageMargins left="0.75" right="0.75" top="1" bottom="1" header="0" footer="0"/>
  <pageSetup horizontalDpi="600" verticalDpi="600" orientation="landscape" r:id="rId2"/>
  <drawing r:id="rId1"/>
</worksheet>
</file>

<file path=xl/worksheets/sheet2.xml><?xml version="1.0" encoding="utf-8"?>
<worksheet xmlns="http://schemas.openxmlformats.org/spreadsheetml/2006/main" xmlns:r="http://schemas.openxmlformats.org/officeDocument/2006/relationships">
  <dimension ref="A1:Q136"/>
  <sheetViews>
    <sheetView zoomScale="75" zoomScaleNormal="75" workbookViewId="0" topLeftCell="A1">
      <selection activeCell="C3" sqref="C3:H3"/>
    </sheetView>
  </sheetViews>
  <sheetFormatPr defaultColWidth="11.421875" defaultRowHeight="12.75"/>
  <cols>
    <col min="1" max="1" width="22.140625" style="2" customWidth="1"/>
    <col min="2" max="2" width="11.28125" style="2" customWidth="1"/>
    <col min="3" max="3" width="6.8515625" style="2" bestFit="1" customWidth="1"/>
    <col min="4" max="4" width="16.140625" style="2" bestFit="1" customWidth="1"/>
    <col min="5" max="5" width="7.00390625" style="2" bestFit="1" customWidth="1"/>
    <col min="6" max="6" width="14.8515625" style="2" bestFit="1" customWidth="1"/>
    <col min="7" max="7" width="9.8515625" style="2" bestFit="1" customWidth="1"/>
    <col min="8" max="8" width="9.8515625" style="2" customWidth="1"/>
    <col min="9" max="9" width="11.421875" style="2" customWidth="1"/>
    <col min="10" max="10" width="25.140625" style="2" customWidth="1"/>
    <col min="11" max="11" width="12.7109375" style="2" bestFit="1" customWidth="1"/>
    <col min="12" max="12" width="11.421875" style="2" customWidth="1"/>
    <col min="13" max="13" width="15.140625" style="2" bestFit="1" customWidth="1"/>
    <col min="14" max="14" width="10.421875" style="2" bestFit="1" customWidth="1"/>
    <col min="15" max="15" width="9.140625" style="2" bestFit="1" customWidth="1"/>
    <col min="16" max="16" width="15.140625" style="2" bestFit="1" customWidth="1"/>
    <col min="17" max="17" width="7.57421875" style="2" bestFit="1" customWidth="1"/>
    <col min="18" max="16384" width="11.421875" style="2" customWidth="1"/>
  </cols>
  <sheetData>
    <row r="1" ht="22.5">
      <c r="A1" s="79" t="s">
        <v>488</v>
      </c>
    </row>
    <row r="3" spans="1:8" ht="22.5">
      <c r="A3" s="18" t="s">
        <v>235</v>
      </c>
      <c r="B3" s="18" t="s">
        <v>8</v>
      </c>
      <c r="C3" s="19"/>
      <c r="D3" s="19"/>
      <c r="E3" s="19"/>
      <c r="F3" s="19"/>
      <c r="G3" s="19"/>
      <c r="H3" s="20"/>
    </row>
    <row r="4" spans="1:17" ht="30.75" customHeight="1">
      <c r="A4" s="18" t="s">
        <v>3</v>
      </c>
      <c r="B4" s="21" t="s">
        <v>136</v>
      </c>
      <c r="C4" s="22" t="s">
        <v>29</v>
      </c>
      <c r="D4" s="22" t="s">
        <v>111</v>
      </c>
      <c r="E4" s="22" t="s">
        <v>17</v>
      </c>
      <c r="F4" s="22" t="s">
        <v>52</v>
      </c>
      <c r="G4" s="22" t="s">
        <v>306</v>
      </c>
      <c r="H4" s="23" t="s">
        <v>236</v>
      </c>
      <c r="J4" s="68" t="s">
        <v>3</v>
      </c>
      <c r="K4" s="68" t="s">
        <v>136</v>
      </c>
      <c r="L4" s="68" t="s">
        <v>29</v>
      </c>
      <c r="M4" s="68" t="s">
        <v>111</v>
      </c>
      <c r="N4" s="68" t="s">
        <v>17</v>
      </c>
      <c r="O4" s="68" t="s">
        <v>52</v>
      </c>
      <c r="P4" s="68" t="s">
        <v>306</v>
      </c>
      <c r="Q4" s="68" t="s">
        <v>361</v>
      </c>
    </row>
    <row r="5" spans="1:17" ht="11.25">
      <c r="A5" s="21" t="s">
        <v>229</v>
      </c>
      <c r="B5" s="24">
        <v>7</v>
      </c>
      <c r="C5" s="25">
        <v>2</v>
      </c>
      <c r="D5" s="25">
        <v>4</v>
      </c>
      <c r="E5" s="25">
        <v>2</v>
      </c>
      <c r="F5" s="25"/>
      <c r="G5" s="25"/>
      <c r="H5" s="26">
        <v>15</v>
      </c>
      <c r="J5" s="5" t="s">
        <v>363</v>
      </c>
      <c r="K5" s="65">
        <v>8</v>
      </c>
      <c r="L5" s="65">
        <v>5</v>
      </c>
      <c r="M5" s="65"/>
      <c r="N5" s="65">
        <v>6</v>
      </c>
      <c r="O5" s="65">
        <v>10</v>
      </c>
      <c r="P5" s="65">
        <v>1</v>
      </c>
      <c r="Q5" s="3">
        <f>SUM(K5:P5)</f>
        <v>30</v>
      </c>
    </row>
    <row r="6" spans="1:17" ht="42.75" customHeight="1">
      <c r="A6" s="28" t="s">
        <v>230</v>
      </c>
      <c r="B6" s="29"/>
      <c r="C6" s="30">
        <v>1</v>
      </c>
      <c r="D6" s="30"/>
      <c r="E6" s="30"/>
      <c r="F6" s="30"/>
      <c r="G6" s="30"/>
      <c r="H6" s="31">
        <v>1</v>
      </c>
      <c r="J6" s="5" t="s">
        <v>229</v>
      </c>
      <c r="K6" s="65">
        <v>7</v>
      </c>
      <c r="L6" s="65">
        <f>2+1</f>
        <v>3</v>
      </c>
      <c r="M6" s="65">
        <f>4+1</f>
        <v>5</v>
      </c>
      <c r="N6" s="65">
        <v>2</v>
      </c>
      <c r="O6" s="65"/>
      <c r="P6" s="65"/>
      <c r="Q6" s="3">
        <f aca="true" t="shared" si="0" ref="Q6:Q13">SUM(K6:P6)</f>
        <v>17</v>
      </c>
    </row>
    <row r="7" spans="1:17" ht="59.25" customHeight="1">
      <c r="A7" s="28" t="s">
        <v>232</v>
      </c>
      <c r="B7" s="29"/>
      <c r="C7" s="30"/>
      <c r="D7" s="30">
        <v>1</v>
      </c>
      <c r="E7" s="30"/>
      <c r="F7" s="30"/>
      <c r="G7" s="30"/>
      <c r="H7" s="31">
        <v>1</v>
      </c>
      <c r="J7" s="5" t="s">
        <v>225</v>
      </c>
      <c r="K7" s="65">
        <v>3</v>
      </c>
      <c r="L7" s="65">
        <v>5</v>
      </c>
      <c r="M7" s="65">
        <v>2</v>
      </c>
      <c r="N7" s="65">
        <v>3</v>
      </c>
      <c r="O7" s="65"/>
      <c r="P7" s="3"/>
      <c r="Q7" s="3">
        <f t="shared" si="0"/>
        <v>13</v>
      </c>
    </row>
    <row r="8" spans="1:17" ht="22.5">
      <c r="A8" s="28" t="s">
        <v>356</v>
      </c>
      <c r="B8" s="29"/>
      <c r="C8" s="30">
        <v>27</v>
      </c>
      <c r="D8" s="30"/>
      <c r="E8" s="30">
        <v>20</v>
      </c>
      <c r="F8" s="30"/>
      <c r="G8" s="30"/>
      <c r="H8" s="31">
        <v>47</v>
      </c>
      <c r="J8" s="5" t="s">
        <v>233</v>
      </c>
      <c r="K8" s="65"/>
      <c r="L8" s="65"/>
      <c r="M8" s="65"/>
      <c r="N8" s="65">
        <v>10</v>
      </c>
      <c r="O8" s="65"/>
      <c r="P8" s="65"/>
      <c r="Q8" s="3">
        <f t="shared" si="0"/>
        <v>10</v>
      </c>
    </row>
    <row r="9" spans="1:17" ht="22.5">
      <c r="A9" s="28" t="s">
        <v>225</v>
      </c>
      <c r="B9" s="29">
        <v>1</v>
      </c>
      <c r="C9" s="30">
        <v>5</v>
      </c>
      <c r="D9" s="30"/>
      <c r="E9" s="30">
        <v>3</v>
      </c>
      <c r="F9" s="30"/>
      <c r="G9" s="30"/>
      <c r="H9" s="31">
        <v>9</v>
      </c>
      <c r="J9" s="5" t="s">
        <v>364</v>
      </c>
      <c r="K9" s="65">
        <v>6</v>
      </c>
      <c r="L9" s="65">
        <v>1</v>
      </c>
      <c r="M9" s="65"/>
      <c r="N9" s="65">
        <v>4</v>
      </c>
      <c r="O9" s="65"/>
      <c r="P9" s="65"/>
      <c r="Q9" s="3">
        <f t="shared" si="0"/>
        <v>11</v>
      </c>
    </row>
    <row r="10" spans="1:17" ht="42.75" customHeight="1">
      <c r="A10" s="28" t="s">
        <v>228</v>
      </c>
      <c r="B10" s="29"/>
      <c r="C10" s="30"/>
      <c r="D10" s="30">
        <v>2</v>
      </c>
      <c r="E10" s="30"/>
      <c r="F10" s="30"/>
      <c r="G10" s="30"/>
      <c r="H10" s="31">
        <v>2</v>
      </c>
      <c r="J10" s="5" t="s">
        <v>365</v>
      </c>
      <c r="K10" s="65"/>
      <c r="L10" s="65"/>
      <c r="M10" s="65"/>
      <c r="N10" s="65">
        <v>10</v>
      </c>
      <c r="O10" s="65"/>
      <c r="P10" s="65"/>
      <c r="Q10" s="3">
        <f t="shared" si="0"/>
        <v>10</v>
      </c>
    </row>
    <row r="11" spans="1:17" ht="22.5">
      <c r="A11" s="28" t="s">
        <v>226</v>
      </c>
      <c r="B11" s="29">
        <v>1</v>
      </c>
      <c r="C11" s="30"/>
      <c r="D11" s="30"/>
      <c r="E11" s="30"/>
      <c r="F11" s="30"/>
      <c r="G11" s="30"/>
      <c r="H11" s="31">
        <v>1</v>
      </c>
      <c r="J11" s="5" t="s">
        <v>234</v>
      </c>
      <c r="K11" s="65">
        <v>4</v>
      </c>
      <c r="L11" s="65"/>
      <c r="M11" s="65"/>
      <c r="N11" s="65">
        <v>18</v>
      </c>
      <c r="O11" s="65"/>
      <c r="P11" s="65"/>
      <c r="Q11" s="3">
        <f t="shared" si="0"/>
        <v>22</v>
      </c>
    </row>
    <row r="12" spans="1:17" ht="11.25">
      <c r="A12" s="28" t="s">
        <v>227</v>
      </c>
      <c r="B12" s="29">
        <v>1</v>
      </c>
      <c r="C12" s="30"/>
      <c r="D12" s="30"/>
      <c r="E12" s="30"/>
      <c r="F12" s="30"/>
      <c r="G12" s="30"/>
      <c r="H12" s="31">
        <v>1</v>
      </c>
      <c r="J12" s="5" t="s">
        <v>54</v>
      </c>
      <c r="K12" s="65"/>
      <c r="L12" s="65">
        <v>4</v>
      </c>
      <c r="M12" s="65"/>
      <c r="N12" s="65">
        <v>5</v>
      </c>
      <c r="O12" s="65"/>
      <c r="P12" s="65"/>
      <c r="Q12" s="3">
        <f t="shared" si="0"/>
        <v>9</v>
      </c>
    </row>
    <row r="13" spans="1:17" ht="22.5">
      <c r="A13" s="28" t="s">
        <v>231</v>
      </c>
      <c r="B13" s="29"/>
      <c r="C13" s="30"/>
      <c r="D13" s="30"/>
      <c r="E13" s="30">
        <v>10</v>
      </c>
      <c r="F13" s="30"/>
      <c r="G13" s="30"/>
      <c r="H13" s="31">
        <v>10</v>
      </c>
      <c r="J13" s="5" t="s">
        <v>356</v>
      </c>
      <c r="K13" s="65"/>
      <c r="L13" s="65">
        <v>27</v>
      </c>
      <c r="M13" s="65"/>
      <c r="N13" s="65">
        <v>20</v>
      </c>
      <c r="O13" s="65"/>
      <c r="P13" s="65"/>
      <c r="Q13" s="3">
        <f t="shared" si="0"/>
        <v>47</v>
      </c>
    </row>
    <row r="14" spans="1:17" ht="11.25">
      <c r="A14" s="28" t="s">
        <v>233</v>
      </c>
      <c r="B14" s="29"/>
      <c r="C14" s="30"/>
      <c r="D14" s="30"/>
      <c r="E14" s="30">
        <v>10</v>
      </c>
      <c r="F14" s="30"/>
      <c r="G14" s="30"/>
      <c r="H14" s="31">
        <v>10</v>
      </c>
      <c r="J14" s="63" t="s">
        <v>361</v>
      </c>
      <c r="K14" s="66">
        <f aca="true" t="shared" si="1" ref="K14:Q14">SUM(K5:K13)</f>
        <v>28</v>
      </c>
      <c r="L14" s="66">
        <f t="shared" si="1"/>
        <v>45</v>
      </c>
      <c r="M14" s="66">
        <f t="shared" si="1"/>
        <v>7</v>
      </c>
      <c r="N14" s="66">
        <f t="shared" si="1"/>
        <v>78</v>
      </c>
      <c r="O14" s="66">
        <f t="shared" si="1"/>
        <v>10</v>
      </c>
      <c r="P14" s="66">
        <f t="shared" si="1"/>
        <v>1</v>
      </c>
      <c r="Q14" s="66">
        <f t="shared" si="1"/>
        <v>169</v>
      </c>
    </row>
    <row r="15" spans="1:8" ht="11.25">
      <c r="A15" s="28" t="s">
        <v>13</v>
      </c>
      <c r="B15" s="29">
        <v>8</v>
      </c>
      <c r="C15" s="30">
        <v>5</v>
      </c>
      <c r="D15" s="30"/>
      <c r="E15" s="30">
        <v>6</v>
      </c>
      <c r="F15" s="30">
        <v>10</v>
      </c>
      <c r="G15" s="30">
        <v>1</v>
      </c>
      <c r="H15" s="31">
        <v>30</v>
      </c>
    </row>
    <row r="16" spans="1:8" ht="33.75">
      <c r="A16" s="28" t="s">
        <v>366</v>
      </c>
      <c r="B16" s="29">
        <v>6</v>
      </c>
      <c r="C16" s="30">
        <v>1</v>
      </c>
      <c r="D16" s="30"/>
      <c r="E16" s="30">
        <v>4</v>
      </c>
      <c r="F16" s="30"/>
      <c r="G16" s="30"/>
      <c r="H16" s="31">
        <v>11</v>
      </c>
    </row>
    <row r="17" spans="1:8" ht="11.25">
      <c r="A17" s="28" t="s">
        <v>54</v>
      </c>
      <c r="B17" s="29"/>
      <c r="C17" s="30">
        <v>4</v>
      </c>
      <c r="D17" s="30"/>
      <c r="E17" s="30">
        <v>5</v>
      </c>
      <c r="F17" s="30"/>
      <c r="G17" s="30"/>
      <c r="H17" s="31">
        <v>9</v>
      </c>
    </row>
    <row r="18" spans="1:8" ht="11.25">
      <c r="A18" s="28" t="s">
        <v>234</v>
      </c>
      <c r="B18" s="29">
        <v>4</v>
      </c>
      <c r="C18" s="30"/>
      <c r="D18" s="30"/>
      <c r="E18" s="30">
        <v>18</v>
      </c>
      <c r="F18" s="30"/>
      <c r="G18" s="30"/>
      <c r="H18" s="31">
        <v>22</v>
      </c>
    </row>
    <row r="19" spans="1:8" ht="11.25">
      <c r="A19" s="32" t="s">
        <v>236</v>
      </c>
      <c r="B19" s="34">
        <v>28</v>
      </c>
      <c r="C19" s="35">
        <v>45</v>
      </c>
      <c r="D19" s="35">
        <v>7</v>
      </c>
      <c r="E19" s="35">
        <v>78</v>
      </c>
      <c r="F19" s="35">
        <v>10</v>
      </c>
      <c r="G19" s="35">
        <v>1</v>
      </c>
      <c r="H19" s="36">
        <v>169</v>
      </c>
    </row>
    <row r="20" spans="1:5" ht="11.25">
      <c r="A20" s="64"/>
      <c r="B20" s="64"/>
      <c r="C20" s="64"/>
      <c r="D20" s="64"/>
      <c r="E20" s="64"/>
    </row>
    <row r="21" spans="1:5" ht="11.25">
      <c r="A21" s="64"/>
      <c r="B21" s="64"/>
      <c r="C21" s="64"/>
      <c r="D21" s="64"/>
      <c r="E21" s="64"/>
    </row>
    <row r="22" spans="1:5" ht="11.25">
      <c r="A22" s="64"/>
      <c r="B22" s="64"/>
      <c r="C22" s="64"/>
      <c r="D22" s="64"/>
      <c r="E22" s="64"/>
    </row>
    <row r="23" spans="1:5" ht="11.25">
      <c r="A23" s="64"/>
      <c r="B23" s="64"/>
      <c r="C23" s="64"/>
      <c r="D23" s="64"/>
      <c r="E23" s="64"/>
    </row>
    <row r="24" spans="1:5" ht="11.25">
      <c r="A24" s="64"/>
      <c r="B24" s="64"/>
      <c r="C24" s="64"/>
      <c r="D24" s="64"/>
      <c r="E24" s="64"/>
    </row>
    <row r="25" spans="1:5" ht="11.25">
      <c r="A25" s="64"/>
      <c r="B25" s="64"/>
      <c r="C25" s="64"/>
      <c r="D25" s="64"/>
      <c r="E25" s="64"/>
    </row>
    <row r="26" spans="1:5" ht="11.25">
      <c r="A26" s="64"/>
      <c r="B26" s="64"/>
      <c r="C26" s="64"/>
      <c r="D26" s="64"/>
      <c r="E26" s="64"/>
    </row>
    <row r="27" spans="1:5" ht="11.25">
      <c r="A27" s="64"/>
      <c r="B27" s="64"/>
      <c r="C27" s="64"/>
      <c r="D27" s="64"/>
      <c r="E27" s="64"/>
    </row>
    <row r="28" spans="1:5" ht="11.25">
      <c r="A28" s="64"/>
      <c r="B28" s="64"/>
      <c r="C28" s="64"/>
      <c r="D28" s="64"/>
      <c r="E28" s="64"/>
    </row>
    <row r="29" spans="1:5" ht="11.25">
      <c r="A29" s="64"/>
      <c r="B29" s="64"/>
      <c r="C29" s="64"/>
      <c r="D29" s="64"/>
      <c r="E29" s="64"/>
    </row>
    <row r="30" spans="1:5" ht="11.25">
      <c r="A30" s="64"/>
      <c r="B30" s="64"/>
      <c r="C30" s="64"/>
      <c r="D30" s="64"/>
      <c r="E30" s="64"/>
    </row>
    <row r="31" spans="1:5" ht="11.25">
      <c r="A31" s="64"/>
      <c r="B31" s="64"/>
      <c r="C31" s="64"/>
      <c r="D31" s="64"/>
      <c r="E31" s="64"/>
    </row>
    <row r="32" spans="1:5" ht="11.25">
      <c r="A32" s="64"/>
      <c r="B32" s="64"/>
      <c r="C32" s="64"/>
      <c r="D32" s="64"/>
      <c r="E32" s="64"/>
    </row>
    <row r="33" spans="1:5" ht="11.25">
      <c r="A33" s="64"/>
      <c r="B33" s="64"/>
      <c r="C33" s="64"/>
      <c r="D33" s="64"/>
      <c r="E33" s="64"/>
    </row>
    <row r="34" spans="1:5" ht="11.25">
      <c r="A34" s="64"/>
      <c r="B34" s="64"/>
      <c r="C34" s="64"/>
      <c r="D34" s="64"/>
      <c r="E34" s="64"/>
    </row>
    <row r="35" spans="1:5" ht="11.25">
      <c r="A35" s="64"/>
      <c r="B35" s="64"/>
      <c r="C35" s="64"/>
      <c r="D35" s="64"/>
      <c r="E35" s="64"/>
    </row>
    <row r="36" spans="1:5" ht="11.25">
      <c r="A36" s="64"/>
      <c r="B36" s="64"/>
      <c r="C36" s="64"/>
      <c r="D36" s="64"/>
      <c r="E36" s="64"/>
    </row>
    <row r="37" spans="1:5" ht="11.25">
      <c r="A37" s="64"/>
      <c r="B37" s="64"/>
      <c r="C37" s="64"/>
      <c r="D37" s="64"/>
      <c r="E37" s="64"/>
    </row>
    <row r="38" spans="1:5" ht="11.25">
      <c r="A38" s="64"/>
      <c r="B38" s="64"/>
      <c r="C38" s="64"/>
      <c r="D38" s="64"/>
      <c r="E38" s="64"/>
    </row>
    <row r="39" spans="1:5" ht="11.25">
      <c r="A39" s="64"/>
      <c r="B39" s="64"/>
      <c r="C39" s="64"/>
      <c r="D39" s="64"/>
      <c r="E39" s="64"/>
    </row>
    <row r="40" spans="1:5" ht="11.25">
      <c r="A40" s="64"/>
      <c r="B40" s="64"/>
      <c r="C40" s="64"/>
      <c r="D40" s="64"/>
      <c r="E40" s="64"/>
    </row>
    <row r="41" spans="1:5" ht="11.25">
      <c r="A41" s="64"/>
      <c r="B41" s="64"/>
      <c r="C41" s="64"/>
      <c r="D41" s="64"/>
      <c r="E41" s="64"/>
    </row>
    <row r="42" spans="1:5" ht="11.25">
      <c r="A42" s="64"/>
      <c r="B42" s="64"/>
      <c r="C42" s="64"/>
      <c r="D42" s="64"/>
      <c r="E42" s="64"/>
    </row>
    <row r="43" spans="1:5" ht="11.25">
      <c r="A43" s="64"/>
      <c r="B43" s="64"/>
      <c r="C43" s="64"/>
      <c r="D43" s="64"/>
      <c r="E43" s="64"/>
    </row>
    <row r="44" spans="1:5" ht="11.25">
      <c r="A44" s="64"/>
      <c r="B44" s="64"/>
      <c r="C44" s="64"/>
      <c r="D44" s="64"/>
      <c r="E44" s="64"/>
    </row>
    <row r="45" spans="1:5" ht="11.25">
      <c r="A45" s="64"/>
      <c r="B45" s="64"/>
      <c r="C45" s="64"/>
      <c r="D45" s="64"/>
      <c r="E45" s="64"/>
    </row>
    <row r="46" spans="1:5" ht="11.25">
      <c r="A46" s="64"/>
      <c r="B46" s="64"/>
      <c r="C46" s="64"/>
      <c r="D46" s="64"/>
      <c r="E46" s="64"/>
    </row>
    <row r="47" spans="1:5" ht="11.25">
      <c r="A47" s="64"/>
      <c r="B47" s="64"/>
      <c r="C47" s="64"/>
      <c r="D47" s="64"/>
      <c r="E47" s="64"/>
    </row>
    <row r="48" spans="1:5" ht="11.25">
      <c r="A48" s="64"/>
      <c r="B48" s="64"/>
      <c r="C48" s="64"/>
      <c r="D48" s="64"/>
      <c r="E48" s="64"/>
    </row>
    <row r="49" spans="1:5" ht="11.25">
      <c r="A49" s="64"/>
      <c r="B49" s="64"/>
      <c r="C49" s="64"/>
      <c r="D49" s="64"/>
      <c r="E49" s="64"/>
    </row>
    <row r="50" spans="1:5" ht="11.25">
      <c r="A50" s="64"/>
      <c r="B50" s="64"/>
      <c r="C50" s="64"/>
      <c r="D50" s="64"/>
      <c r="E50" s="64"/>
    </row>
    <row r="51" spans="1:5" ht="11.25">
      <c r="A51" s="64"/>
      <c r="B51" s="64"/>
      <c r="C51" s="64"/>
      <c r="D51" s="64"/>
      <c r="E51" s="64"/>
    </row>
    <row r="52" spans="1:5" ht="11.25">
      <c r="A52" s="64"/>
      <c r="B52" s="64"/>
      <c r="C52" s="64"/>
      <c r="D52" s="64"/>
      <c r="E52" s="64"/>
    </row>
    <row r="53" spans="1:5" ht="11.25">
      <c r="A53" s="64"/>
      <c r="B53" s="64"/>
      <c r="C53" s="64"/>
      <c r="D53" s="64"/>
      <c r="E53" s="64"/>
    </row>
    <row r="54" spans="1:5" ht="11.25">
      <c r="A54" s="64"/>
      <c r="B54" s="64"/>
      <c r="C54" s="64"/>
      <c r="D54" s="64"/>
      <c r="E54" s="64"/>
    </row>
    <row r="55" spans="1:5" ht="11.25">
      <c r="A55" s="64"/>
      <c r="B55" s="64"/>
      <c r="C55" s="64"/>
      <c r="D55" s="64"/>
      <c r="E55" s="64"/>
    </row>
    <row r="56" spans="1:5" ht="11.25">
      <c r="A56" s="64"/>
      <c r="B56" s="64"/>
      <c r="C56" s="64"/>
      <c r="D56" s="64"/>
      <c r="E56" s="64"/>
    </row>
    <row r="57" spans="1:5" ht="11.25">
      <c r="A57" s="64"/>
      <c r="B57" s="64"/>
      <c r="C57" s="64"/>
      <c r="D57" s="64"/>
      <c r="E57" s="64"/>
    </row>
    <row r="58" spans="1:5" ht="11.25">
      <c r="A58" s="64"/>
      <c r="B58" s="64"/>
      <c r="C58" s="64"/>
      <c r="D58" s="64"/>
      <c r="E58" s="64"/>
    </row>
    <row r="59" spans="1:5" ht="11.25">
      <c r="A59" s="64"/>
      <c r="B59" s="64"/>
      <c r="C59" s="64"/>
      <c r="D59" s="64"/>
      <c r="E59" s="64"/>
    </row>
    <row r="60" spans="1:5" ht="11.25">
      <c r="A60" s="64"/>
      <c r="B60" s="64"/>
      <c r="C60" s="64"/>
      <c r="D60" s="64"/>
      <c r="E60" s="64"/>
    </row>
    <row r="61" spans="1:5" ht="11.25">
      <c r="A61" s="64"/>
      <c r="B61" s="64"/>
      <c r="C61" s="64"/>
      <c r="D61" s="64"/>
      <c r="E61" s="64"/>
    </row>
    <row r="62" spans="1:5" ht="11.25">
      <c r="A62" s="64"/>
      <c r="B62" s="64"/>
      <c r="C62" s="64"/>
      <c r="D62" s="64"/>
      <c r="E62" s="64"/>
    </row>
    <row r="63" spans="1:5" ht="11.25">
      <c r="A63" s="64"/>
      <c r="B63" s="64"/>
      <c r="C63" s="64"/>
      <c r="D63" s="64"/>
      <c r="E63" s="64"/>
    </row>
    <row r="64" spans="1:5" ht="11.25">
      <c r="A64" s="64"/>
      <c r="B64" s="64"/>
      <c r="C64" s="64"/>
      <c r="D64" s="64"/>
      <c r="E64" s="64"/>
    </row>
    <row r="65" spans="1:5" ht="11.25">
      <c r="A65" s="64"/>
      <c r="B65" s="64"/>
      <c r="C65" s="64"/>
      <c r="D65" s="64"/>
      <c r="E65" s="64"/>
    </row>
    <row r="66" spans="1:5" ht="11.25">
      <c r="A66" s="64"/>
      <c r="B66" s="64"/>
      <c r="C66" s="64"/>
      <c r="D66" s="64"/>
      <c r="E66" s="64"/>
    </row>
    <row r="67" spans="1:5" ht="11.25">
      <c r="A67" s="64"/>
      <c r="B67" s="64"/>
      <c r="C67" s="64"/>
      <c r="D67" s="64"/>
      <c r="E67" s="64"/>
    </row>
    <row r="68" spans="1:5" ht="11.25">
      <c r="A68" s="64"/>
      <c r="B68" s="64"/>
      <c r="C68" s="64"/>
      <c r="D68" s="64"/>
      <c r="E68" s="64"/>
    </row>
    <row r="69" spans="1:5" ht="11.25">
      <c r="A69" s="64"/>
      <c r="B69" s="64"/>
      <c r="C69" s="64"/>
      <c r="D69" s="64"/>
      <c r="E69" s="64"/>
    </row>
    <row r="70" spans="1:5" ht="11.25">
      <c r="A70" s="64"/>
      <c r="B70" s="64"/>
      <c r="C70" s="64"/>
      <c r="D70" s="64"/>
      <c r="E70" s="64"/>
    </row>
    <row r="71" spans="1:5" ht="11.25">
      <c r="A71" s="64"/>
      <c r="B71" s="64"/>
      <c r="C71" s="64"/>
      <c r="D71" s="64"/>
      <c r="E71" s="64"/>
    </row>
    <row r="72" spans="1:5" ht="11.25">
      <c r="A72" s="64"/>
      <c r="B72" s="64"/>
      <c r="C72" s="64"/>
      <c r="D72" s="64"/>
      <c r="E72" s="64"/>
    </row>
    <row r="73" spans="1:5" ht="11.25">
      <c r="A73" s="64"/>
      <c r="B73" s="64"/>
      <c r="C73" s="64"/>
      <c r="D73" s="64"/>
      <c r="E73" s="64"/>
    </row>
    <row r="74" spans="1:5" ht="11.25">
      <c r="A74" s="64"/>
      <c r="B74" s="64"/>
      <c r="C74" s="64"/>
      <c r="D74" s="64"/>
      <c r="E74" s="64"/>
    </row>
    <row r="75" spans="1:5" ht="11.25">
      <c r="A75" s="64"/>
      <c r="B75" s="64"/>
      <c r="C75" s="64"/>
      <c r="D75" s="64"/>
      <c r="E75" s="64"/>
    </row>
    <row r="76" spans="1:5" ht="11.25">
      <c r="A76" s="64"/>
      <c r="B76" s="64"/>
      <c r="C76" s="64"/>
      <c r="D76" s="64"/>
      <c r="E76" s="64"/>
    </row>
    <row r="77" spans="1:5" ht="11.25">
      <c r="A77" s="64"/>
      <c r="B77" s="64"/>
      <c r="C77" s="64"/>
      <c r="D77" s="64"/>
      <c r="E77" s="64"/>
    </row>
    <row r="78" spans="1:5" ht="11.25">
      <c r="A78" s="64"/>
      <c r="B78" s="64"/>
      <c r="C78" s="64"/>
      <c r="D78" s="64"/>
      <c r="E78" s="64"/>
    </row>
    <row r="79" spans="1:5" ht="11.25">
      <c r="A79" s="64"/>
      <c r="B79" s="64"/>
      <c r="C79" s="64"/>
      <c r="D79" s="64"/>
      <c r="E79" s="64"/>
    </row>
    <row r="80" spans="1:5" ht="11.25">
      <c r="A80" s="64"/>
      <c r="B80" s="64"/>
      <c r="C80" s="64"/>
      <c r="D80" s="64"/>
      <c r="E80" s="64"/>
    </row>
    <row r="81" spans="1:5" ht="11.25">
      <c r="A81" s="64"/>
      <c r="B81" s="64"/>
      <c r="C81" s="64"/>
      <c r="D81" s="64"/>
      <c r="E81" s="64"/>
    </row>
    <row r="82" spans="1:5" ht="11.25">
      <c r="A82" s="64"/>
      <c r="B82" s="64"/>
      <c r="C82" s="64"/>
      <c r="D82" s="64"/>
      <c r="E82" s="64"/>
    </row>
    <row r="83" spans="1:5" ht="11.25">
      <c r="A83" s="64"/>
      <c r="B83" s="64"/>
      <c r="C83" s="64"/>
      <c r="D83" s="64"/>
      <c r="E83" s="64"/>
    </row>
    <row r="84" spans="1:5" ht="11.25">
      <c r="A84" s="64"/>
      <c r="B84" s="64"/>
      <c r="C84" s="64"/>
      <c r="D84" s="64"/>
      <c r="E84" s="64"/>
    </row>
    <row r="85" spans="1:5" ht="11.25">
      <c r="A85" s="64"/>
      <c r="B85" s="64"/>
      <c r="C85" s="64"/>
      <c r="D85" s="64"/>
      <c r="E85" s="64"/>
    </row>
    <row r="86" spans="1:5" ht="11.25">
      <c r="A86" s="64"/>
      <c r="B86" s="64"/>
      <c r="C86" s="64"/>
      <c r="D86" s="64"/>
      <c r="E86" s="64"/>
    </row>
    <row r="87" spans="1:5" ht="11.25">
      <c r="A87" s="64"/>
      <c r="B87" s="64"/>
      <c r="C87" s="64"/>
      <c r="D87" s="64"/>
      <c r="E87" s="64"/>
    </row>
    <row r="88" spans="1:5" ht="11.25">
      <c r="A88" s="64"/>
      <c r="B88" s="64"/>
      <c r="C88" s="64"/>
      <c r="D88" s="64"/>
      <c r="E88" s="64"/>
    </row>
    <row r="89" spans="1:5" ht="11.25">
      <c r="A89" s="64"/>
      <c r="B89" s="64"/>
      <c r="C89" s="64"/>
      <c r="D89" s="64"/>
      <c r="E89" s="64"/>
    </row>
    <row r="90" spans="1:5" ht="11.25">
      <c r="A90" s="64"/>
      <c r="B90" s="64"/>
      <c r="C90" s="64"/>
      <c r="D90" s="64"/>
      <c r="E90" s="64"/>
    </row>
    <row r="91" spans="1:5" ht="11.25">
      <c r="A91" s="64"/>
      <c r="B91" s="64"/>
      <c r="C91" s="64"/>
      <c r="D91" s="64"/>
      <c r="E91" s="64"/>
    </row>
    <row r="92" spans="1:5" ht="11.25">
      <c r="A92" s="64"/>
      <c r="B92" s="64"/>
      <c r="C92" s="64"/>
      <c r="D92" s="64"/>
      <c r="E92" s="64"/>
    </row>
    <row r="93" spans="1:5" ht="11.25">
      <c r="A93" s="64"/>
      <c r="B93" s="64"/>
      <c r="C93" s="64"/>
      <c r="D93" s="64"/>
      <c r="E93" s="64"/>
    </row>
    <row r="94" spans="1:5" ht="11.25">
      <c r="A94" s="64"/>
      <c r="B94" s="64"/>
      <c r="C94" s="64"/>
      <c r="D94" s="64"/>
      <c r="E94" s="64"/>
    </row>
    <row r="95" spans="1:5" ht="11.25">
      <c r="A95" s="64"/>
      <c r="B95" s="64"/>
      <c r="C95" s="64"/>
      <c r="D95" s="64"/>
      <c r="E95" s="64"/>
    </row>
    <row r="96" spans="1:5" ht="11.25">
      <c r="A96" s="64"/>
      <c r="B96" s="64"/>
      <c r="C96" s="64"/>
      <c r="D96" s="64"/>
      <c r="E96" s="64"/>
    </row>
    <row r="97" spans="1:5" ht="11.25">
      <c r="A97" s="64"/>
      <c r="B97" s="64"/>
      <c r="C97" s="64"/>
      <c r="D97" s="64"/>
      <c r="E97" s="64"/>
    </row>
    <row r="98" spans="1:5" ht="11.25">
      <c r="A98" s="64"/>
      <c r="B98" s="64"/>
      <c r="C98" s="64"/>
      <c r="D98" s="64"/>
      <c r="E98" s="64"/>
    </row>
    <row r="99" spans="1:5" ht="11.25">
      <c r="A99" s="64"/>
      <c r="B99" s="64"/>
      <c r="C99" s="64"/>
      <c r="D99" s="64"/>
      <c r="E99" s="64"/>
    </row>
    <row r="100" spans="1:5" ht="11.25">
      <c r="A100" s="64"/>
      <c r="B100" s="64"/>
      <c r="C100" s="64"/>
      <c r="D100" s="64"/>
      <c r="E100" s="64"/>
    </row>
    <row r="101" spans="1:5" ht="11.25">
      <c r="A101" s="64"/>
      <c r="B101" s="64"/>
      <c r="C101" s="64"/>
      <c r="D101" s="64"/>
      <c r="E101" s="64"/>
    </row>
    <row r="102" spans="1:5" ht="11.25">
      <c r="A102" s="64"/>
      <c r="B102" s="64"/>
      <c r="C102" s="64"/>
      <c r="D102" s="64"/>
      <c r="E102" s="64"/>
    </row>
    <row r="103" spans="1:5" ht="11.25">
      <c r="A103" s="64"/>
      <c r="B103" s="64"/>
      <c r="C103" s="64"/>
      <c r="D103" s="64"/>
      <c r="E103" s="64"/>
    </row>
    <row r="104" spans="1:5" ht="11.25">
      <c r="A104" s="64"/>
      <c r="B104" s="64"/>
      <c r="C104" s="64"/>
      <c r="D104" s="64"/>
      <c r="E104" s="64"/>
    </row>
    <row r="105" spans="1:5" ht="11.25">
      <c r="A105" s="64"/>
      <c r="B105" s="64"/>
      <c r="C105" s="64"/>
      <c r="D105" s="64"/>
      <c r="E105" s="64"/>
    </row>
    <row r="106" spans="1:5" ht="11.25">
      <c r="A106" s="64"/>
      <c r="B106" s="64"/>
      <c r="C106" s="64"/>
      <c r="D106" s="64"/>
      <c r="E106" s="64"/>
    </row>
    <row r="107" spans="1:5" ht="11.25">
      <c r="A107" s="64"/>
      <c r="B107" s="64"/>
      <c r="C107" s="64"/>
      <c r="D107" s="64"/>
      <c r="E107" s="64"/>
    </row>
    <row r="108" spans="1:5" ht="11.25">
      <c r="A108" s="64"/>
      <c r="B108" s="64"/>
      <c r="C108" s="64"/>
      <c r="D108" s="64"/>
      <c r="E108" s="64"/>
    </row>
    <row r="109" spans="1:5" ht="11.25">
      <c r="A109" s="64"/>
      <c r="B109" s="64"/>
      <c r="C109" s="64"/>
      <c r="D109" s="64"/>
      <c r="E109" s="64"/>
    </row>
    <row r="110" spans="1:5" ht="11.25">
      <c r="A110" s="64"/>
      <c r="B110" s="64"/>
      <c r="C110" s="64"/>
      <c r="D110" s="64"/>
      <c r="E110" s="64"/>
    </row>
    <row r="111" spans="1:5" ht="11.25">
      <c r="A111" s="64"/>
      <c r="B111" s="64"/>
      <c r="C111" s="64"/>
      <c r="D111" s="64"/>
      <c r="E111" s="64"/>
    </row>
    <row r="112" spans="1:5" ht="11.25">
      <c r="A112" s="64"/>
      <c r="B112" s="64"/>
      <c r="C112" s="64"/>
      <c r="D112" s="64"/>
      <c r="E112" s="64"/>
    </row>
    <row r="113" spans="1:5" ht="11.25">
      <c r="A113" s="64"/>
      <c r="B113" s="64"/>
      <c r="C113" s="64"/>
      <c r="D113" s="64"/>
      <c r="E113" s="64"/>
    </row>
    <row r="114" spans="1:5" ht="11.25">
      <c r="A114" s="64"/>
      <c r="B114" s="64"/>
      <c r="C114" s="64"/>
      <c r="D114" s="64"/>
      <c r="E114" s="64"/>
    </row>
    <row r="115" spans="1:5" ht="11.25">
      <c r="A115" s="64"/>
      <c r="B115" s="64"/>
      <c r="C115" s="64"/>
      <c r="D115" s="64"/>
      <c r="E115" s="64"/>
    </row>
    <row r="116" spans="1:5" ht="11.25">
      <c r="A116" s="64"/>
      <c r="B116" s="64"/>
      <c r="C116" s="64"/>
      <c r="D116" s="64"/>
      <c r="E116" s="64"/>
    </row>
    <row r="117" spans="1:5" ht="11.25">
      <c r="A117" s="64"/>
      <c r="B117" s="64"/>
      <c r="C117" s="64"/>
      <c r="D117" s="64"/>
      <c r="E117" s="64"/>
    </row>
    <row r="118" spans="1:5" ht="11.25">
      <c r="A118" s="64"/>
      <c r="B118" s="64"/>
      <c r="C118" s="64"/>
      <c r="D118" s="64"/>
      <c r="E118" s="64"/>
    </row>
    <row r="119" spans="1:5" ht="11.25">
      <c r="A119" s="64"/>
      <c r="B119" s="64"/>
      <c r="C119" s="64"/>
      <c r="D119" s="64"/>
      <c r="E119" s="64"/>
    </row>
    <row r="120" spans="1:5" ht="11.25">
      <c r="A120" s="64"/>
      <c r="B120" s="64"/>
      <c r="C120" s="64"/>
      <c r="D120" s="64"/>
      <c r="E120" s="64"/>
    </row>
    <row r="121" spans="1:5" ht="11.25">
      <c r="A121" s="64"/>
      <c r="B121" s="64"/>
      <c r="C121" s="64"/>
      <c r="D121" s="64"/>
      <c r="E121" s="64"/>
    </row>
    <row r="122" spans="1:5" ht="11.25">
      <c r="A122" s="64"/>
      <c r="B122" s="64"/>
      <c r="C122" s="64"/>
      <c r="D122" s="64"/>
      <c r="E122" s="64"/>
    </row>
    <row r="123" spans="1:5" ht="11.25">
      <c r="A123" s="64"/>
      <c r="B123" s="64"/>
      <c r="C123" s="64"/>
      <c r="D123" s="64"/>
      <c r="E123" s="64"/>
    </row>
    <row r="124" spans="1:5" ht="11.25">
      <c r="A124" s="64"/>
      <c r="B124" s="64"/>
      <c r="C124" s="64"/>
      <c r="D124" s="64"/>
      <c r="E124" s="64"/>
    </row>
    <row r="125" spans="1:5" ht="11.25">
      <c r="A125" s="64"/>
      <c r="B125" s="64"/>
      <c r="C125" s="64"/>
      <c r="D125" s="64"/>
      <c r="E125" s="64"/>
    </row>
    <row r="126" spans="1:5" ht="11.25">
      <c r="A126" s="64"/>
      <c r="B126" s="64"/>
      <c r="C126" s="64"/>
      <c r="D126" s="64"/>
      <c r="E126" s="64"/>
    </row>
    <row r="127" spans="1:5" ht="11.25">
      <c r="A127" s="64"/>
      <c r="B127" s="64"/>
      <c r="C127" s="64"/>
      <c r="D127" s="64"/>
      <c r="E127" s="64"/>
    </row>
    <row r="128" spans="1:5" ht="11.25">
      <c r="A128" s="64"/>
      <c r="B128" s="64"/>
      <c r="C128" s="64"/>
      <c r="D128" s="64"/>
      <c r="E128" s="64"/>
    </row>
    <row r="129" spans="1:5" ht="11.25">
      <c r="A129" s="64"/>
      <c r="B129" s="64"/>
      <c r="C129" s="64"/>
      <c r="D129" s="64"/>
      <c r="E129" s="64"/>
    </row>
    <row r="130" spans="1:5" ht="11.25">
      <c r="A130" s="64"/>
      <c r="B130" s="64"/>
      <c r="C130" s="64"/>
      <c r="D130" s="64"/>
      <c r="E130" s="64"/>
    </row>
    <row r="131" spans="1:5" ht="11.25">
      <c r="A131" s="64"/>
      <c r="B131" s="64"/>
      <c r="C131" s="64"/>
      <c r="D131" s="64"/>
      <c r="E131" s="64"/>
    </row>
    <row r="132" spans="1:5" ht="11.25">
      <c r="A132" s="64"/>
      <c r="B132" s="64"/>
      <c r="C132" s="64"/>
      <c r="D132" s="64"/>
      <c r="E132" s="64"/>
    </row>
    <row r="133" spans="1:5" ht="11.25">
      <c r="A133" s="64"/>
      <c r="B133" s="64"/>
      <c r="C133" s="64"/>
      <c r="D133" s="64"/>
      <c r="E133" s="64"/>
    </row>
    <row r="134" spans="1:5" ht="11.25">
      <c r="A134" s="64"/>
      <c r="B134" s="64"/>
      <c r="C134" s="64"/>
      <c r="D134" s="64"/>
      <c r="E134" s="64"/>
    </row>
    <row r="135" spans="1:5" ht="11.25">
      <c r="A135" s="64"/>
      <c r="B135" s="64"/>
      <c r="C135" s="64"/>
      <c r="D135" s="64"/>
      <c r="E135" s="64"/>
    </row>
    <row r="136" spans="1:5" ht="11.25">
      <c r="A136" s="64"/>
      <c r="B136" s="64"/>
      <c r="C136" s="64"/>
      <c r="D136" s="64"/>
      <c r="E136" s="64"/>
    </row>
  </sheetData>
  <printOptions/>
  <pageMargins left="0.75" right="0.75" top="1" bottom="1" header="0" footer="0"/>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G136"/>
  <sheetViews>
    <sheetView workbookViewId="0" topLeftCell="A1">
      <selection activeCell="A1" sqref="A1"/>
    </sheetView>
  </sheetViews>
  <sheetFormatPr defaultColWidth="11.421875" defaultRowHeight="12.75"/>
  <cols>
    <col min="1" max="1" width="21.00390625" style="2" customWidth="1"/>
    <col min="2" max="4" width="16.00390625" style="2" customWidth="1"/>
    <col min="5" max="7" width="9.8515625" style="2" customWidth="1"/>
    <col min="8" max="16384" width="11.421875" style="2" customWidth="1"/>
  </cols>
  <sheetData>
    <row r="1" ht="11.25">
      <c r="A1" s="79" t="s">
        <v>489</v>
      </c>
    </row>
    <row r="3" spans="1:7" ht="21" customHeight="1">
      <c r="A3" s="18" t="s">
        <v>308</v>
      </c>
      <c r="B3" s="18" t="s">
        <v>242</v>
      </c>
      <c r="C3" s="19"/>
      <c r="D3" s="19"/>
      <c r="E3" s="20"/>
      <c r="F3"/>
      <c r="G3"/>
    </row>
    <row r="4" spans="1:7" ht="18.75" customHeight="1">
      <c r="A4" s="18" t="s">
        <v>8</v>
      </c>
      <c r="B4" s="21">
        <v>2010</v>
      </c>
      <c r="C4" s="22">
        <v>2011</v>
      </c>
      <c r="D4" s="22" t="s">
        <v>246</v>
      </c>
      <c r="E4" s="23" t="s">
        <v>236</v>
      </c>
      <c r="F4"/>
      <c r="G4"/>
    </row>
    <row r="5" spans="1:7" ht="12.75">
      <c r="A5" s="21" t="s">
        <v>29</v>
      </c>
      <c r="B5" s="24"/>
      <c r="C5" s="25">
        <v>18</v>
      </c>
      <c r="D5" s="25">
        <v>5</v>
      </c>
      <c r="E5" s="26">
        <v>23</v>
      </c>
      <c r="F5"/>
      <c r="G5"/>
    </row>
    <row r="6" spans="1:7" ht="12.75">
      <c r="A6" s="28" t="s">
        <v>17</v>
      </c>
      <c r="B6" s="29">
        <v>5</v>
      </c>
      <c r="C6" s="30">
        <v>34</v>
      </c>
      <c r="D6" s="30">
        <v>15</v>
      </c>
      <c r="E6" s="31">
        <v>54</v>
      </c>
      <c r="F6"/>
      <c r="G6"/>
    </row>
    <row r="7" spans="1:7" ht="12.75">
      <c r="A7" s="28" t="s">
        <v>52</v>
      </c>
      <c r="B7" s="29"/>
      <c r="C7" s="30"/>
      <c r="D7" s="30">
        <v>10</v>
      </c>
      <c r="E7" s="31">
        <v>10</v>
      </c>
      <c r="F7"/>
      <c r="G7"/>
    </row>
    <row r="8" spans="1:7" ht="12.75">
      <c r="A8" s="32" t="s">
        <v>236</v>
      </c>
      <c r="B8" s="34">
        <v>5</v>
      </c>
      <c r="C8" s="35">
        <v>52</v>
      </c>
      <c r="D8" s="35">
        <v>30</v>
      </c>
      <c r="E8" s="36">
        <v>87</v>
      </c>
      <c r="F8"/>
      <c r="G8"/>
    </row>
    <row r="9" spans="1:7" ht="12.75">
      <c r="A9"/>
      <c r="B9"/>
      <c r="C9"/>
      <c r="D9"/>
      <c r="E9"/>
      <c r="F9"/>
      <c r="G9"/>
    </row>
    <row r="10" spans="1:7" ht="12.75">
      <c r="A10"/>
      <c r="B10"/>
      <c r="C10"/>
      <c r="D10"/>
      <c r="E10"/>
      <c r="F10"/>
      <c r="G10"/>
    </row>
    <row r="11" spans="1:7" ht="12.75">
      <c r="A11"/>
      <c r="B11"/>
      <c r="C11"/>
      <c r="D11"/>
      <c r="E11"/>
      <c r="F11"/>
      <c r="G11"/>
    </row>
    <row r="12" spans="1:7" ht="12.75">
      <c r="A12"/>
      <c r="B12"/>
      <c r="C12"/>
      <c r="D12"/>
      <c r="E12"/>
      <c r="F12"/>
      <c r="G12"/>
    </row>
    <row r="13" spans="1:5" ht="12.75">
      <c r="A13"/>
      <c r="B13"/>
      <c r="C13"/>
      <c r="D13"/>
      <c r="E13"/>
    </row>
    <row r="14" spans="1:5" ht="12.75">
      <c r="A14"/>
      <c r="B14"/>
      <c r="C14"/>
      <c r="D14"/>
      <c r="E14"/>
    </row>
    <row r="15" spans="1:5" ht="12.75">
      <c r="A15"/>
      <c r="B15"/>
      <c r="C15"/>
      <c r="D15"/>
      <c r="E15"/>
    </row>
    <row r="16" spans="1:5" ht="12.75">
      <c r="A16"/>
      <c r="B16"/>
      <c r="C16"/>
      <c r="D16"/>
      <c r="E16"/>
    </row>
    <row r="17" spans="1:5" ht="12.75">
      <c r="A17"/>
      <c r="B17"/>
      <c r="C17"/>
      <c r="D17"/>
      <c r="E17"/>
    </row>
    <row r="18" spans="1:5" ht="12.75">
      <c r="A18"/>
      <c r="B18"/>
      <c r="C18"/>
      <c r="D18"/>
      <c r="E18"/>
    </row>
    <row r="19" spans="1:5" ht="12.75">
      <c r="A19"/>
      <c r="B19"/>
      <c r="C19"/>
      <c r="D19"/>
      <c r="E19"/>
    </row>
    <row r="20" spans="1:5" ht="12.75">
      <c r="A20"/>
      <c r="B20"/>
      <c r="C20"/>
      <c r="D20"/>
      <c r="E20"/>
    </row>
    <row r="21" spans="1:5" ht="12.75">
      <c r="A21"/>
      <c r="B21"/>
      <c r="C21"/>
      <c r="D21"/>
      <c r="E21"/>
    </row>
    <row r="22" spans="1:5" ht="12.75">
      <c r="A22"/>
      <c r="B22"/>
      <c r="C22"/>
      <c r="D22"/>
      <c r="E22"/>
    </row>
    <row r="23" spans="1:5" ht="12.75">
      <c r="A23"/>
      <c r="B23"/>
      <c r="C23"/>
      <c r="D23"/>
      <c r="E23"/>
    </row>
    <row r="24" spans="1:5" ht="12.75">
      <c r="A24"/>
      <c r="B24"/>
      <c r="C24"/>
      <c r="D24"/>
      <c r="E24"/>
    </row>
    <row r="25" spans="1:5" ht="12.75">
      <c r="A25"/>
      <c r="B25"/>
      <c r="C25"/>
      <c r="D25"/>
      <c r="E25"/>
    </row>
    <row r="26" spans="1:5" ht="12.75">
      <c r="A26"/>
      <c r="B26"/>
      <c r="C26"/>
      <c r="D26"/>
      <c r="E26"/>
    </row>
    <row r="27" spans="1:5" ht="12.75">
      <c r="A27"/>
      <c r="B27"/>
      <c r="C27"/>
      <c r="D27"/>
      <c r="E27"/>
    </row>
    <row r="28" spans="1:5" ht="12.75">
      <c r="A28"/>
      <c r="B28"/>
      <c r="C28"/>
      <c r="D28"/>
      <c r="E28"/>
    </row>
    <row r="29" spans="1:5" ht="12.75">
      <c r="A29"/>
      <c r="B29"/>
      <c r="C29"/>
      <c r="D29"/>
      <c r="E29"/>
    </row>
    <row r="30" spans="1:5" ht="12.75">
      <c r="A30"/>
      <c r="B30"/>
      <c r="C30"/>
      <c r="D30"/>
      <c r="E30"/>
    </row>
    <row r="31" spans="1:5" ht="12.75">
      <c r="A31"/>
      <c r="B31"/>
      <c r="C31"/>
      <c r="D31"/>
      <c r="E31"/>
    </row>
    <row r="32" spans="1:5" ht="12.75">
      <c r="A32"/>
      <c r="B32"/>
      <c r="C32"/>
      <c r="D32"/>
      <c r="E32"/>
    </row>
    <row r="33" spans="1:5" ht="12.75">
      <c r="A33"/>
      <c r="B33"/>
      <c r="C33"/>
      <c r="D33"/>
      <c r="E33"/>
    </row>
    <row r="34" spans="1:5" ht="12.75">
      <c r="A34"/>
      <c r="B34"/>
      <c r="C34"/>
      <c r="D34"/>
      <c r="E34"/>
    </row>
    <row r="35" spans="1:5" ht="12.75">
      <c r="A35"/>
      <c r="B35"/>
      <c r="C35"/>
      <c r="D35"/>
      <c r="E35"/>
    </row>
    <row r="36" spans="1:5" ht="12.75">
      <c r="A36"/>
      <c r="B36"/>
      <c r="C36"/>
      <c r="D36"/>
      <c r="E36"/>
    </row>
    <row r="37" spans="1:5" ht="12.75">
      <c r="A37"/>
      <c r="B37"/>
      <c r="C37"/>
      <c r="D37"/>
      <c r="E37"/>
    </row>
    <row r="38" spans="1:5" ht="12.75">
      <c r="A38"/>
      <c r="B38"/>
      <c r="C38"/>
      <c r="D38"/>
      <c r="E38"/>
    </row>
    <row r="39" spans="1:5" ht="12.75">
      <c r="A39"/>
      <c r="B39"/>
      <c r="C39"/>
      <c r="D39"/>
      <c r="E39"/>
    </row>
    <row r="40" spans="1:5" ht="12.75">
      <c r="A40"/>
      <c r="B40"/>
      <c r="C40"/>
      <c r="D40"/>
      <c r="E40"/>
    </row>
    <row r="41" spans="1:5" ht="12.75">
      <c r="A41"/>
      <c r="B41"/>
      <c r="C41"/>
      <c r="D41"/>
      <c r="E41"/>
    </row>
    <row r="42" spans="1:5" ht="12.75">
      <c r="A42"/>
      <c r="B42"/>
      <c r="C42"/>
      <c r="D42"/>
      <c r="E42"/>
    </row>
    <row r="43" spans="1:5" ht="12.75">
      <c r="A43"/>
      <c r="B43"/>
      <c r="C43"/>
      <c r="D43"/>
      <c r="E43"/>
    </row>
    <row r="44" spans="1:5" ht="12.75">
      <c r="A44"/>
      <c r="B44"/>
      <c r="C44"/>
      <c r="D44"/>
      <c r="E44"/>
    </row>
    <row r="45" spans="1:5" ht="12.75">
      <c r="A45"/>
      <c r="B45"/>
      <c r="C45"/>
      <c r="D45"/>
      <c r="E45"/>
    </row>
    <row r="46" spans="1:5" ht="12.75">
      <c r="A46"/>
      <c r="B46"/>
      <c r="C46"/>
      <c r="D46"/>
      <c r="E46"/>
    </row>
    <row r="47" spans="1:5" ht="12.75">
      <c r="A47"/>
      <c r="B47"/>
      <c r="C47"/>
      <c r="D47"/>
      <c r="E47"/>
    </row>
    <row r="48" spans="1:5" ht="12.75">
      <c r="A48"/>
      <c r="B48"/>
      <c r="C48"/>
      <c r="D48"/>
      <c r="E48"/>
    </row>
    <row r="49" spans="1:5" ht="12.75">
      <c r="A49"/>
      <c r="B49"/>
      <c r="C49"/>
      <c r="D49"/>
      <c r="E49"/>
    </row>
    <row r="50" spans="1:5" ht="12.75">
      <c r="A50"/>
      <c r="B50"/>
      <c r="C50"/>
      <c r="D50"/>
      <c r="E50"/>
    </row>
    <row r="51" spans="1:5" ht="12.75">
      <c r="A51"/>
      <c r="B51"/>
      <c r="C51"/>
      <c r="D51"/>
      <c r="E51"/>
    </row>
    <row r="52" spans="1:5" ht="12.75">
      <c r="A52"/>
      <c r="B52"/>
      <c r="C52"/>
      <c r="D52"/>
      <c r="E52"/>
    </row>
    <row r="53" spans="1:5" ht="12.75">
      <c r="A53"/>
      <c r="B53"/>
      <c r="C53"/>
      <c r="D53"/>
      <c r="E53"/>
    </row>
    <row r="54" spans="1:5" ht="12.75">
      <c r="A54"/>
      <c r="B54"/>
      <c r="C54"/>
      <c r="D54"/>
      <c r="E54"/>
    </row>
    <row r="55" spans="1:5" ht="12.75">
      <c r="A55"/>
      <c r="B55"/>
      <c r="C55"/>
      <c r="D55"/>
      <c r="E55"/>
    </row>
    <row r="56" spans="1:5" ht="12.75">
      <c r="A56"/>
      <c r="B56"/>
      <c r="C56"/>
      <c r="D56"/>
      <c r="E56"/>
    </row>
    <row r="57" spans="1:5" ht="12.75">
      <c r="A57"/>
      <c r="B57"/>
      <c r="C57"/>
      <c r="D57"/>
      <c r="E57"/>
    </row>
    <row r="58" spans="1:5" ht="12.75">
      <c r="A58"/>
      <c r="B58"/>
      <c r="C58"/>
      <c r="D58"/>
      <c r="E58"/>
    </row>
    <row r="59" spans="1:5" ht="12.75">
      <c r="A59"/>
      <c r="B59"/>
      <c r="C59"/>
      <c r="D59"/>
      <c r="E59"/>
    </row>
    <row r="60" spans="1:5" ht="12.75">
      <c r="A60"/>
      <c r="B60"/>
      <c r="C60"/>
      <c r="D60"/>
      <c r="E60"/>
    </row>
    <row r="61" spans="1:5" ht="12.75">
      <c r="A61"/>
      <c r="B61"/>
      <c r="C61"/>
      <c r="D61"/>
      <c r="E61"/>
    </row>
    <row r="62" spans="1:5" ht="12.75">
      <c r="A62"/>
      <c r="B62"/>
      <c r="C62"/>
      <c r="D62"/>
      <c r="E62"/>
    </row>
    <row r="63" spans="1:5" ht="12.75">
      <c r="A63"/>
      <c r="B63"/>
      <c r="C63"/>
      <c r="D63"/>
      <c r="E63"/>
    </row>
    <row r="64" spans="1:5" ht="12.75">
      <c r="A64"/>
      <c r="B64"/>
      <c r="C64"/>
      <c r="D64"/>
      <c r="E64"/>
    </row>
    <row r="65" spans="1:5" ht="12.75">
      <c r="A65"/>
      <c r="B65"/>
      <c r="C65"/>
      <c r="D65"/>
      <c r="E65"/>
    </row>
    <row r="66" spans="1:5" ht="12.75">
      <c r="A66"/>
      <c r="B66"/>
      <c r="C66"/>
      <c r="D66"/>
      <c r="E66"/>
    </row>
    <row r="67" spans="1:5" ht="12.75">
      <c r="A67"/>
      <c r="B67"/>
      <c r="C67"/>
      <c r="D67"/>
      <c r="E67"/>
    </row>
    <row r="68" spans="1:5" ht="12.75">
      <c r="A68"/>
      <c r="B68"/>
      <c r="C68"/>
      <c r="D68"/>
      <c r="E68"/>
    </row>
    <row r="69" spans="1:5" ht="12.75">
      <c r="A69"/>
      <c r="B69"/>
      <c r="C69"/>
      <c r="D69"/>
      <c r="E69"/>
    </row>
    <row r="70" spans="1:5" ht="12.75">
      <c r="A70"/>
      <c r="B70"/>
      <c r="C70"/>
      <c r="D70"/>
      <c r="E70"/>
    </row>
    <row r="71" spans="1:5" ht="12.75">
      <c r="A71"/>
      <c r="B71"/>
      <c r="C71"/>
      <c r="D71"/>
      <c r="E71"/>
    </row>
    <row r="72" spans="1:5" ht="12.75">
      <c r="A72"/>
      <c r="B72"/>
      <c r="C72"/>
      <c r="D72"/>
      <c r="E72"/>
    </row>
    <row r="73" spans="1:5" ht="12.75">
      <c r="A73"/>
      <c r="B73"/>
      <c r="C73"/>
      <c r="D73"/>
      <c r="E73"/>
    </row>
    <row r="74" spans="1:5" ht="12.75">
      <c r="A74"/>
      <c r="B74"/>
      <c r="C74"/>
      <c r="D74"/>
      <c r="E74"/>
    </row>
    <row r="75" spans="1:5" ht="12.75">
      <c r="A75"/>
      <c r="B75"/>
      <c r="C75"/>
      <c r="D75"/>
      <c r="E75"/>
    </row>
    <row r="76" spans="1:5" ht="12.75">
      <c r="A76"/>
      <c r="B76"/>
      <c r="C76"/>
      <c r="D76"/>
      <c r="E76"/>
    </row>
    <row r="77" spans="1:5" ht="12.75">
      <c r="A77"/>
      <c r="B77"/>
      <c r="C77"/>
      <c r="D77"/>
      <c r="E77"/>
    </row>
    <row r="78" spans="1:5" ht="12.75">
      <c r="A78"/>
      <c r="B78"/>
      <c r="C78"/>
      <c r="D78"/>
      <c r="E78"/>
    </row>
    <row r="79" spans="1:5" ht="12.75">
      <c r="A79"/>
      <c r="B79"/>
      <c r="C79"/>
      <c r="D79"/>
      <c r="E79"/>
    </row>
    <row r="80" spans="1:5" ht="12.75">
      <c r="A80"/>
      <c r="B80"/>
      <c r="C80"/>
      <c r="D80"/>
      <c r="E80"/>
    </row>
    <row r="81" spans="1:5" ht="12.75">
      <c r="A81"/>
      <c r="B81"/>
      <c r="C81"/>
      <c r="D81"/>
      <c r="E81"/>
    </row>
    <row r="82" spans="1:5" ht="12.75">
      <c r="A82"/>
      <c r="B82"/>
      <c r="C82"/>
      <c r="D82"/>
      <c r="E82"/>
    </row>
    <row r="83" spans="1:5" ht="12.75">
      <c r="A83"/>
      <c r="B83"/>
      <c r="C83"/>
      <c r="D83"/>
      <c r="E83"/>
    </row>
    <row r="84" spans="1:5" ht="12.75">
      <c r="A84"/>
      <c r="B84"/>
      <c r="C84"/>
      <c r="D84"/>
      <c r="E84"/>
    </row>
    <row r="85" spans="1:5" ht="12.75">
      <c r="A85"/>
      <c r="B85"/>
      <c r="C85"/>
      <c r="D85"/>
      <c r="E85"/>
    </row>
    <row r="86" spans="1:5" ht="12.75">
      <c r="A86"/>
      <c r="B86"/>
      <c r="C86"/>
      <c r="D86"/>
      <c r="E86"/>
    </row>
    <row r="87" spans="1:5" ht="12.75">
      <c r="A87"/>
      <c r="B87"/>
      <c r="C87"/>
      <c r="D87"/>
      <c r="E87"/>
    </row>
    <row r="88" spans="1:5" ht="12.75">
      <c r="A88"/>
      <c r="B88"/>
      <c r="C88"/>
      <c r="D88"/>
      <c r="E88"/>
    </row>
    <row r="89" spans="1:5" ht="12.75">
      <c r="A89"/>
      <c r="B89"/>
      <c r="C89"/>
      <c r="D89"/>
      <c r="E89"/>
    </row>
    <row r="90" spans="1:5" ht="12.75">
      <c r="A90"/>
      <c r="B90"/>
      <c r="C90"/>
      <c r="D90"/>
      <c r="E90"/>
    </row>
    <row r="91" spans="1:5" ht="12.75">
      <c r="A91"/>
      <c r="B91"/>
      <c r="C91"/>
      <c r="D91"/>
      <c r="E91"/>
    </row>
    <row r="92" spans="1:5" ht="12.75">
      <c r="A92"/>
      <c r="B92"/>
      <c r="C92"/>
      <c r="D92"/>
      <c r="E92"/>
    </row>
    <row r="93" spans="1:5" ht="12.75">
      <c r="A93"/>
      <c r="B93"/>
      <c r="C93"/>
      <c r="D93"/>
      <c r="E93"/>
    </row>
    <row r="94" spans="1:5" ht="12.75">
      <c r="A94"/>
      <c r="B94"/>
      <c r="C94"/>
      <c r="D94"/>
      <c r="E94"/>
    </row>
    <row r="95" spans="1:5" ht="12.75">
      <c r="A95"/>
      <c r="B95"/>
      <c r="C95"/>
      <c r="D95"/>
      <c r="E95"/>
    </row>
    <row r="96" spans="1:5" ht="12.75">
      <c r="A96"/>
      <c r="B96"/>
      <c r="C96"/>
      <c r="D96"/>
      <c r="E96"/>
    </row>
    <row r="97" spans="1:5" ht="12.75">
      <c r="A97"/>
      <c r="B97"/>
      <c r="C97"/>
      <c r="D97"/>
      <c r="E97"/>
    </row>
    <row r="98" spans="1:5" ht="12.75">
      <c r="A98"/>
      <c r="B98"/>
      <c r="C98"/>
      <c r="D98"/>
      <c r="E98"/>
    </row>
    <row r="99" spans="1:5" ht="12.75">
      <c r="A99"/>
      <c r="B99"/>
      <c r="C99"/>
      <c r="D99"/>
      <c r="E99"/>
    </row>
    <row r="100" spans="1:5" ht="12.75">
      <c r="A100"/>
      <c r="B100"/>
      <c r="C100"/>
      <c r="D100"/>
      <c r="E100"/>
    </row>
    <row r="101" spans="1:5" ht="12.75">
      <c r="A101"/>
      <c r="B101"/>
      <c r="C101"/>
      <c r="D101"/>
      <c r="E101"/>
    </row>
    <row r="102" spans="1:5" ht="12.75">
      <c r="A102"/>
      <c r="B102"/>
      <c r="C102"/>
      <c r="D102"/>
      <c r="E102"/>
    </row>
    <row r="103" spans="1:5" ht="12.75">
      <c r="A103"/>
      <c r="B103"/>
      <c r="C103"/>
      <c r="D103"/>
      <c r="E103"/>
    </row>
    <row r="104" spans="1:5" ht="12.75">
      <c r="A104"/>
      <c r="B104"/>
      <c r="C104"/>
      <c r="D104"/>
      <c r="E104"/>
    </row>
    <row r="105" spans="1:5" ht="12.75">
      <c r="A105"/>
      <c r="B105"/>
      <c r="C105"/>
      <c r="D105"/>
      <c r="E105"/>
    </row>
    <row r="106" spans="1:5" ht="12.75">
      <c r="A106"/>
      <c r="B106"/>
      <c r="C106"/>
      <c r="D106"/>
      <c r="E106"/>
    </row>
    <row r="107" spans="1:5" ht="12.75">
      <c r="A107"/>
      <c r="B107"/>
      <c r="C107"/>
      <c r="D107"/>
      <c r="E107"/>
    </row>
    <row r="108" spans="1:5" ht="12.75">
      <c r="A108"/>
      <c r="B108"/>
      <c r="C108"/>
      <c r="D108"/>
      <c r="E108"/>
    </row>
    <row r="109" spans="1:5" ht="12.75">
      <c r="A109"/>
      <c r="B109"/>
      <c r="C109"/>
      <c r="D109"/>
      <c r="E109"/>
    </row>
    <row r="110" spans="1:5" ht="12.75">
      <c r="A110"/>
      <c r="B110"/>
      <c r="C110"/>
      <c r="D110"/>
      <c r="E110"/>
    </row>
    <row r="111" spans="1:5" ht="12.75">
      <c r="A111"/>
      <c r="B111"/>
      <c r="C111"/>
      <c r="D111"/>
      <c r="E111"/>
    </row>
    <row r="112" spans="1:5" ht="12.75">
      <c r="A112"/>
      <c r="B112"/>
      <c r="C112"/>
      <c r="D112"/>
      <c r="E112"/>
    </row>
    <row r="113" spans="1:5" ht="12.75">
      <c r="A113"/>
      <c r="B113"/>
      <c r="C113"/>
      <c r="D113"/>
      <c r="E113"/>
    </row>
    <row r="114" spans="1:5" ht="12.75">
      <c r="A114"/>
      <c r="B114"/>
      <c r="C114"/>
      <c r="D114"/>
      <c r="E114"/>
    </row>
    <row r="115" spans="1:5" ht="12.75">
      <c r="A115"/>
      <c r="B115"/>
      <c r="C115"/>
      <c r="D115"/>
      <c r="E115"/>
    </row>
    <row r="116" spans="1:5" ht="12.75">
      <c r="A116"/>
      <c r="B116"/>
      <c r="C116"/>
      <c r="D116"/>
      <c r="E116"/>
    </row>
    <row r="117" spans="1:5" ht="12.75">
      <c r="A117"/>
      <c r="B117"/>
      <c r="C117"/>
      <c r="D117"/>
      <c r="E117"/>
    </row>
    <row r="118" spans="1:5" ht="12.75">
      <c r="A118"/>
      <c r="B118"/>
      <c r="C118"/>
      <c r="D118"/>
      <c r="E118"/>
    </row>
    <row r="119" spans="1:5" ht="12.75">
      <c r="A119"/>
      <c r="B119"/>
      <c r="C119"/>
      <c r="D119"/>
      <c r="E119"/>
    </row>
    <row r="120" spans="1:5" ht="12.75">
      <c r="A120"/>
      <c r="B120"/>
      <c r="C120"/>
      <c r="D120"/>
      <c r="E120"/>
    </row>
    <row r="121" spans="1:5" ht="12.75">
      <c r="A121"/>
      <c r="B121"/>
      <c r="C121"/>
      <c r="D121"/>
      <c r="E121"/>
    </row>
    <row r="122" spans="1:5" ht="12.75">
      <c r="A122"/>
      <c r="B122"/>
      <c r="C122"/>
      <c r="D122"/>
      <c r="E122"/>
    </row>
    <row r="123" spans="1:5" ht="12.75">
      <c r="A123"/>
      <c r="B123"/>
      <c r="C123"/>
      <c r="D123"/>
      <c r="E123"/>
    </row>
    <row r="124" spans="1:5" ht="12.75">
      <c r="A124"/>
      <c r="B124"/>
      <c r="C124"/>
      <c r="D124"/>
      <c r="E124"/>
    </row>
    <row r="125" spans="1:5" ht="12.75">
      <c r="A125"/>
      <c r="B125"/>
      <c r="C125"/>
      <c r="D125"/>
      <c r="E125"/>
    </row>
    <row r="126" spans="1:5" ht="12.75">
      <c r="A126"/>
      <c r="B126"/>
      <c r="C126"/>
      <c r="D126"/>
      <c r="E126"/>
    </row>
    <row r="127" spans="1:5" ht="12.75">
      <c r="A127"/>
      <c r="B127"/>
      <c r="C127"/>
      <c r="D127"/>
      <c r="E127"/>
    </row>
    <row r="128" spans="1:5" ht="12.75">
      <c r="A128"/>
      <c r="B128"/>
      <c r="C128"/>
      <c r="D128"/>
      <c r="E128"/>
    </row>
    <row r="129" spans="1:5" ht="12.75">
      <c r="A129"/>
      <c r="B129"/>
      <c r="C129"/>
      <c r="D129"/>
      <c r="E129"/>
    </row>
    <row r="130" spans="1:5" ht="12.75">
      <c r="A130"/>
      <c r="B130"/>
      <c r="C130"/>
      <c r="D130"/>
      <c r="E130"/>
    </row>
    <row r="131" spans="1:5" ht="12.75">
      <c r="A131"/>
      <c r="B131"/>
      <c r="C131"/>
      <c r="D131"/>
      <c r="E131"/>
    </row>
    <row r="132" spans="1:5" ht="12.75">
      <c r="A132"/>
      <c r="B132"/>
      <c r="C132"/>
      <c r="D132"/>
      <c r="E132"/>
    </row>
    <row r="133" spans="1:5" ht="12.75">
      <c r="A133"/>
      <c r="B133"/>
      <c r="C133"/>
      <c r="D133"/>
      <c r="E133"/>
    </row>
    <row r="134" spans="1:5" ht="12.75">
      <c r="A134"/>
      <c r="B134"/>
      <c r="C134"/>
      <c r="D134"/>
      <c r="E134"/>
    </row>
    <row r="135" spans="1:5" ht="12.75">
      <c r="A135"/>
      <c r="B135"/>
      <c r="C135"/>
      <c r="D135"/>
      <c r="E135"/>
    </row>
    <row r="136" spans="1:5" ht="12.75">
      <c r="A136"/>
      <c r="B136"/>
      <c r="C136"/>
      <c r="D136"/>
      <c r="E136"/>
    </row>
  </sheetData>
  <printOptions/>
  <pageMargins left="0.75" right="0.75" top="1" bottom="1" header="0" footer="0"/>
  <pageSetup orientation="portrait" paperSize="9"/>
</worksheet>
</file>

<file path=xl/worksheets/sheet4.xml><?xml version="1.0" encoding="utf-8"?>
<worksheet xmlns="http://schemas.openxmlformats.org/spreadsheetml/2006/main" xmlns:r="http://schemas.openxmlformats.org/officeDocument/2006/relationships">
  <dimension ref="A1:G136"/>
  <sheetViews>
    <sheetView workbookViewId="0" topLeftCell="A1">
      <selection activeCell="A1" sqref="A1"/>
    </sheetView>
  </sheetViews>
  <sheetFormatPr defaultColWidth="11.421875" defaultRowHeight="12.75"/>
  <cols>
    <col min="1" max="1" width="26.00390625" style="2" customWidth="1"/>
    <col min="2" max="2" width="4.421875" style="2" customWidth="1"/>
    <col min="3" max="3" width="7.8515625" style="2" customWidth="1"/>
    <col min="4" max="4" width="9.00390625" style="2" customWidth="1"/>
    <col min="5" max="5" width="11.8515625" style="2" customWidth="1"/>
    <col min="6" max="7" width="9.8515625" style="2" customWidth="1"/>
    <col min="8" max="16384" width="11.421875" style="2" customWidth="1"/>
  </cols>
  <sheetData>
    <row r="1" ht="11.25">
      <c r="A1" s="79" t="s">
        <v>490</v>
      </c>
    </row>
    <row r="3" spans="1:7" ht="21" customHeight="1">
      <c r="A3" s="18" t="s">
        <v>235</v>
      </c>
      <c r="B3" s="23"/>
      <c r="C3"/>
      <c r="D3"/>
      <c r="E3"/>
      <c r="F3"/>
      <c r="G3"/>
    </row>
    <row r="4" spans="1:7" ht="18.75" customHeight="1">
      <c r="A4" s="18" t="s">
        <v>8</v>
      </c>
      <c r="B4" s="23" t="s">
        <v>307</v>
      </c>
      <c r="C4"/>
      <c r="D4"/>
      <c r="E4"/>
      <c r="F4"/>
      <c r="G4"/>
    </row>
    <row r="5" spans="1:7" ht="12.75">
      <c r="A5" s="21" t="s">
        <v>136</v>
      </c>
      <c r="B5" s="26">
        <v>28</v>
      </c>
      <c r="C5"/>
      <c r="D5"/>
      <c r="E5"/>
      <c r="F5"/>
      <c r="G5"/>
    </row>
    <row r="6" spans="1:7" ht="12.75">
      <c r="A6" s="28" t="s">
        <v>29</v>
      </c>
      <c r="B6" s="31">
        <v>45</v>
      </c>
      <c r="C6"/>
      <c r="D6"/>
      <c r="E6"/>
      <c r="F6"/>
      <c r="G6"/>
    </row>
    <row r="7" spans="1:7" ht="12.75">
      <c r="A7" s="28" t="s">
        <v>111</v>
      </c>
      <c r="B7" s="31">
        <v>7</v>
      </c>
      <c r="C7"/>
      <c r="D7"/>
      <c r="E7"/>
      <c r="F7"/>
      <c r="G7"/>
    </row>
    <row r="8" spans="1:7" ht="12.75">
      <c r="A8" s="28" t="s">
        <v>17</v>
      </c>
      <c r="B8" s="31">
        <v>78</v>
      </c>
      <c r="C8"/>
      <c r="D8"/>
      <c r="E8"/>
      <c r="F8"/>
      <c r="G8"/>
    </row>
    <row r="9" spans="1:7" ht="12.75">
      <c r="A9" s="28" t="s">
        <v>52</v>
      </c>
      <c r="B9" s="31">
        <v>10</v>
      </c>
      <c r="C9"/>
      <c r="D9"/>
      <c r="E9"/>
      <c r="F9"/>
      <c r="G9"/>
    </row>
    <row r="10" spans="1:7" ht="12.75">
      <c r="A10" s="28" t="s">
        <v>306</v>
      </c>
      <c r="B10" s="31">
        <v>1</v>
      </c>
      <c r="C10"/>
      <c r="D10"/>
      <c r="E10"/>
      <c r="F10"/>
      <c r="G10"/>
    </row>
    <row r="11" spans="1:7" ht="12.75">
      <c r="A11" s="32" t="s">
        <v>236</v>
      </c>
      <c r="B11" s="36">
        <v>169</v>
      </c>
      <c r="C11"/>
      <c r="D11"/>
      <c r="E11"/>
      <c r="F11"/>
      <c r="G11"/>
    </row>
    <row r="12" spans="1:7" ht="12.75">
      <c r="A12"/>
      <c r="B12"/>
      <c r="C12"/>
      <c r="D12"/>
      <c r="E12"/>
      <c r="F12"/>
      <c r="G12"/>
    </row>
    <row r="13" spans="1:5" ht="12.75">
      <c r="A13"/>
      <c r="B13"/>
      <c r="C13"/>
      <c r="D13"/>
      <c r="E13"/>
    </row>
    <row r="14" spans="1:5" ht="12.75">
      <c r="A14"/>
      <c r="B14"/>
      <c r="C14"/>
      <c r="D14"/>
      <c r="E14"/>
    </row>
    <row r="15" spans="1:5" ht="12.75">
      <c r="A15"/>
      <c r="B15"/>
      <c r="C15"/>
      <c r="D15"/>
      <c r="E15"/>
    </row>
    <row r="16" spans="1:5" ht="12.75">
      <c r="A16"/>
      <c r="B16"/>
      <c r="C16"/>
      <c r="D16"/>
      <c r="E16"/>
    </row>
    <row r="17" spans="1:5" ht="12.75">
      <c r="A17"/>
      <c r="B17"/>
      <c r="C17"/>
      <c r="D17"/>
      <c r="E17"/>
    </row>
    <row r="18" spans="1:5" ht="12.75">
      <c r="A18"/>
      <c r="B18"/>
      <c r="C18"/>
      <c r="D18"/>
      <c r="E18"/>
    </row>
    <row r="19" spans="1:5" ht="12.75">
      <c r="A19"/>
      <c r="B19"/>
      <c r="C19"/>
      <c r="D19"/>
      <c r="E19"/>
    </row>
    <row r="20" spans="1:5" ht="12.75">
      <c r="A20"/>
      <c r="B20"/>
      <c r="C20"/>
      <c r="D20"/>
      <c r="E20"/>
    </row>
    <row r="21" spans="1:5" ht="12.75">
      <c r="A21"/>
      <c r="B21"/>
      <c r="C21"/>
      <c r="D21"/>
      <c r="E21"/>
    </row>
    <row r="22" spans="1:5" ht="12.75">
      <c r="A22"/>
      <c r="B22"/>
      <c r="C22"/>
      <c r="D22"/>
      <c r="E22"/>
    </row>
    <row r="23" spans="1:5" ht="12.75">
      <c r="A23"/>
      <c r="B23"/>
      <c r="C23"/>
      <c r="D23"/>
      <c r="E23"/>
    </row>
    <row r="24" spans="1:5" ht="12.75">
      <c r="A24"/>
      <c r="B24"/>
      <c r="C24"/>
      <c r="D24"/>
      <c r="E24"/>
    </row>
    <row r="25" spans="1:5" ht="12.75">
      <c r="A25"/>
      <c r="B25"/>
      <c r="C25"/>
      <c r="D25"/>
      <c r="E25"/>
    </row>
    <row r="26" spans="1:5" ht="12.75">
      <c r="A26"/>
      <c r="B26"/>
      <c r="C26"/>
      <c r="D26"/>
      <c r="E26"/>
    </row>
    <row r="27" spans="1:5" ht="12.75">
      <c r="A27"/>
      <c r="B27"/>
      <c r="C27"/>
      <c r="D27"/>
      <c r="E27"/>
    </row>
    <row r="28" spans="1:5" ht="12.75">
      <c r="A28"/>
      <c r="B28"/>
      <c r="C28"/>
      <c r="D28"/>
      <c r="E28"/>
    </row>
    <row r="29" spans="1:5" ht="12.75">
      <c r="A29"/>
      <c r="B29"/>
      <c r="C29"/>
      <c r="D29"/>
      <c r="E29"/>
    </row>
    <row r="30" spans="1:5" ht="12.75">
      <c r="A30"/>
      <c r="B30"/>
      <c r="C30"/>
      <c r="D30"/>
      <c r="E30"/>
    </row>
    <row r="31" spans="1:5" ht="12.75">
      <c r="A31"/>
      <c r="B31"/>
      <c r="C31"/>
      <c r="D31"/>
      <c r="E31"/>
    </row>
    <row r="32" spans="1:5" ht="12.75">
      <c r="A32"/>
      <c r="B32"/>
      <c r="C32"/>
      <c r="D32"/>
      <c r="E32"/>
    </row>
    <row r="33" spans="1:5" ht="12.75">
      <c r="A33"/>
      <c r="B33"/>
      <c r="C33"/>
      <c r="D33"/>
      <c r="E33"/>
    </row>
    <row r="34" spans="1:5" ht="12.75">
      <c r="A34"/>
      <c r="B34"/>
      <c r="C34"/>
      <c r="D34"/>
      <c r="E34"/>
    </row>
    <row r="35" spans="1:5" ht="12.75">
      <c r="A35"/>
      <c r="B35"/>
      <c r="C35"/>
      <c r="D35"/>
      <c r="E35"/>
    </row>
    <row r="36" spans="1:5" ht="12.75">
      <c r="A36"/>
      <c r="B36"/>
      <c r="C36"/>
      <c r="D36"/>
      <c r="E36"/>
    </row>
    <row r="37" spans="1:5" ht="12.75">
      <c r="A37"/>
      <c r="B37"/>
      <c r="C37"/>
      <c r="D37"/>
      <c r="E37"/>
    </row>
    <row r="38" spans="1:5" ht="12.75">
      <c r="A38"/>
      <c r="B38"/>
      <c r="C38"/>
      <c r="D38"/>
      <c r="E38"/>
    </row>
    <row r="39" spans="1:5" ht="12.75">
      <c r="A39"/>
      <c r="B39"/>
      <c r="C39"/>
      <c r="D39"/>
      <c r="E39"/>
    </row>
    <row r="40" spans="1:5" ht="12.75">
      <c r="A40"/>
      <c r="B40"/>
      <c r="C40"/>
      <c r="D40"/>
      <c r="E40"/>
    </row>
    <row r="41" spans="1:5" ht="12.75">
      <c r="A41"/>
      <c r="B41"/>
      <c r="C41"/>
      <c r="D41"/>
      <c r="E41"/>
    </row>
    <row r="42" spans="1:5" ht="12.75">
      <c r="A42"/>
      <c r="B42"/>
      <c r="C42"/>
      <c r="D42"/>
      <c r="E42"/>
    </row>
    <row r="43" spans="1:5" ht="12.75">
      <c r="A43"/>
      <c r="B43"/>
      <c r="C43"/>
      <c r="D43"/>
      <c r="E43"/>
    </row>
    <row r="44" spans="1:5" ht="12.75">
      <c r="A44"/>
      <c r="B44"/>
      <c r="C44"/>
      <c r="D44"/>
      <c r="E44"/>
    </row>
    <row r="45" spans="1:5" ht="12.75">
      <c r="A45"/>
      <c r="B45"/>
      <c r="C45"/>
      <c r="D45"/>
      <c r="E45"/>
    </row>
    <row r="46" spans="1:5" ht="12.75">
      <c r="A46"/>
      <c r="B46"/>
      <c r="C46"/>
      <c r="D46"/>
      <c r="E46"/>
    </row>
    <row r="47" spans="1:5" ht="12.75">
      <c r="A47"/>
      <c r="B47"/>
      <c r="C47"/>
      <c r="D47"/>
      <c r="E47"/>
    </row>
    <row r="48" spans="1:5" ht="12.75">
      <c r="A48"/>
      <c r="B48"/>
      <c r="C48"/>
      <c r="D48"/>
      <c r="E48"/>
    </row>
    <row r="49" spans="1:5" ht="12.75">
      <c r="A49"/>
      <c r="B49"/>
      <c r="C49"/>
      <c r="D49"/>
      <c r="E49"/>
    </row>
    <row r="50" spans="1:5" ht="12.75">
      <c r="A50"/>
      <c r="B50"/>
      <c r="C50"/>
      <c r="D50"/>
      <c r="E50"/>
    </row>
    <row r="51" spans="1:5" ht="12.75">
      <c r="A51"/>
      <c r="B51"/>
      <c r="C51"/>
      <c r="D51"/>
      <c r="E51"/>
    </row>
    <row r="52" spans="1:5" ht="12.75">
      <c r="A52"/>
      <c r="B52"/>
      <c r="C52"/>
      <c r="D52"/>
      <c r="E52"/>
    </row>
    <row r="53" spans="1:5" ht="12.75">
      <c r="A53"/>
      <c r="B53"/>
      <c r="C53"/>
      <c r="D53"/>
      <c r="E53"/>
    </row>
    <row r="54" spans="1:5" ht="12.75">
      <c r="A54"/>
      <c r="B54"/>
      <c r="C54"/>
      <c r="D54"/>
      <c r="E54"/>
    </row>
    <row r="55" spans="1:5" ht="12.75">
      <c r="A55"/>
      <c r="B55"/>
      <c r="C55"/>
      <c r="D55"/>
      <c r="E55"/>
    </row>
    <row r="56" spans="1:5" ht="12.75">
      <c r="A56"/>
      <c r="B56"/>
      <c r="C56"/>
      <c r="D56"/>
      <c r="E56"/>
    </row>
    <row r="57" spans="1:5" ht="12.75">
      <c r="A57"/>
      <c r="B57"/>
      <c r="C57"/>
      <c r="D57"/>
      <c r="E57"/>
    </row>
    <row r="58" spans="1:5" ht="12.75">
      <c r="A58"/>
      <c r="B58"/>
      <c r="C58"/>
      <c r="D58"/>
      <c r="E58"/>
    </row>
    <row r="59" spans="1:5" ht="12.75">
      <c r="A59"/>
      <c r="B59"/>
      <c r="C59"/>
      <c r="D59"/>
      <c r="E59"/>
    </row>
    <row r="60" spans="1:5" ht="12.75">
      <c r="A60"/>
      <c r="B60"/>
      <c r="C60"/>
      <c r="D60"/>
      <c r="E60"/>
    </row>
    <row r="61" spans="1:5" ht="12.75">
      <c r="A61"/>
      <c r="B61"/>
      <c r="C61"/>
      <c r="D61"/>
      <c r="E61"/>
    </row>
    <row r="62" spans="1:5" ht="12.75">
      <c r="A62"/>
      <c r="B62"/>
      <c r="C62"/>
      <c r="D62"/>
      <c r="E62"/>
    </row>
    <row r="63" spans="1:5" ht="12.75">
      <c r="A63"/>
      <c r="B63"/>
      <c r="C63"/>
      <c r="D63"/>
      <c r="E63"/>
    </row>
    <row r="64" spans="1:5" ht="12.75">
      <c r="A64"/>
      <c r="B64"/>
      <c r="C64"/>
      <c r="D64"/>
      <c r="E64"/>
    </row>
    <row r="65" spans="1:5" ht="12.75">
      <c r="A65"/>
      <c r="B65"/>
      <c r="C65"/>
      <c r="D65"/>
      <c r="E65"/>
    </row>
    <row r="66" spans="1:5" ht="12.75">
      <c r="A66"/>
      <c r="B66"/>
      <c r="C66"/>
      <c r="D66"/>
      <c r="E66"/>
    </row>
    <row r="67" spans="1:5" ht="12.75">
      <c r="A67"/>
      <c r="B67"/>
      <c r="C67"/>
      <c r="D67"/>
      <c r="E67"/>
    </row>
    <row r="68" spans="1:5" ht="12.75">
      <c r="A68"/>
      <c r="B68"/>
      <c r="C68"/>
      <c r="D68"/>
      <c r="E68"/>
    </row>
    <row r="69" spans="1:5" ht="12.75">
      <c r="A69"/>
      <c r="B69"/>
      <c r="C69"/>
      <c r="D69"/>
      <c r="E69"/>
    </row>
    <row r="70" spans="1:5" ht="12.75">
      <c r="A70"/>
      <c r="B70"/>
      <c r="C70"/>
      <c r="D70"/>
      <c r="E70"/>
    </row>
    <row r="71" spans="1:5" ht="12.75">
      <c r="A71"/>
      <c r="B71"/>
      <c r="C71"/>
      <c r="D71"/>
      <c r="E71"/>
    </row>
    <row r="72" spans="1:5" ht="12.75">
      <c r="A72"/>
      <c r="B72"/>
      <c r="C72"/>
      <c r="D72"/>
      <c r="E72"/>
    </row>
    <row r="73" spans="1:5" ht="12.75">
      <c r="A73"/>
      <c r="B73"/>
      <c r="C73"/>
      <c r="D73"/>
      <c r="E73"/>
    </row>
    <row r="74" spans="1:5" ht="12.75">
      <c r="A74"/>
      <c r="B74"/>
      <c r="C74"/>
      <c r="D74"/>
      <c r="E74"/>
    </row>
    <row r="75" spans="1:5" ht="12.75">
      <c r="A75"/>
      <c r="B75"/>
      <c r="C75"/>
      <c r="D75"/>
      <c r="E75"/>
    </row>
    <row r="76" spans="1:5" ht="12.75">
      <c r="A76"/>
      <c r="B76"/>
      <c r="C76"/>
      <c r="D76"/>
      <c r="E76"/>
    </row>
    <row r="77" spans="1:5" ht="12.75">
      <c r="A77"/>
      <c r="B77"/>
      <c r="C77"/>
      <c r="D77"/>
      <c r="E77"/>
    </row>
    <row r="78" spans="1:5" ht="12.75">
      <c r="A78"/>
      <c r="B78"/>
      <c r="C78"/>
      <c r="D78"/>
      <c r="E78"/>
    </row>
    <row r="79" spans="1:5" ht="12.75">
      <c r="A79"/>
      <c r="B79"/>
      <c r="C79"/>
      <c r="D79"/>
      <c r="E79"/>
    </row>
    <row r="80" spans="1:5" ht="12.75">
      <c r="A80"/>
      <c r="B80"/>
      <c r="C80"/>
      <c r="D80"/>
      <c r="E80"/>
    </row>
    <row r="81" spans="1:5" ht="12.75">
      <c r="A81"/>
      <c r="B81"/>
      <c r="C81"/>
      <c r="D81"/>
      <c r="E81"/>
    </row>
    <row r="82" spans="1:5" ht="12.75">
      <c r="A82"/>
      <c r="B82"/>
      <c r="C82"/>
      <c r="D82"/>
      <c r="E82"/>
    </row>
    <row r="83" spans="1:5" ht="12.75">
      <c r="A83"/>
      <c r="B83"/>
      <c r="C83"/>
      <c r="D83"/>
      <c r="E83"/>
    </row>
    <row r="84" spans="1:5" ht="12.75">
      <c r="A84"/>
      <c r="B84"/>
      <c r="C84"/>
      <c r="D84"/>
      <c r="E84"/>
    </row>
    <row r="85" spans="1:5" ht="12.75">
      <c r="A85"/>
      <c r="B85"/>
      <c r="C85"/>
      <c r="D85"/>
      <c r="E85"/>
    </row>
    <row r="86" spans="1:5" ht="12.75">
      <c r="A86"/>
      <c r="B86"/>
      <c r="C86"/>
      <c r="D86"/>
      <c r="E86"/>
    </row>
    <row r="87" spans="1:5" ht="12.75">
      <c r="A87"/>
      <c r="B87"/>
      <c r="C87"/>
      <c r="D87"/>
      <c r="E87"/>
    </row>
    <row r="88" spans="1:5" ht="12.75">
      <c r="A88"/>
      <c r="B88"/>
      <c r="C88"/>
      <c r="D88"/>
      <c r="E88"/>
    </row>
    <row r="89" spans="1:5" ht="12.75">
      <c r="A89"/>
      <c r="B89"/>
      <c r="C89"/>
      <c r="D89"/>
      <c r="E89"/>
    </row>
    <row r="90" spans="1:5" ht="12.75">
      <c r="A90"/>
      <c r="B90"/>
      <c r="C90"/>
      <c r="D90"/>
      <c r="E90"/>
    </row>
    <row r="91" spans="1:5" ht="12.75">
      <c r="A91"/>
      <c r="B91"/>
      <c r="C91"/>
      <c r="D91"/>
      <c r="E91"/>
    </row>
    <row r="92" spans="1:5" ht="12.75">
      <c r="A92"/>
      <c r="B92"/>
      <c r="C92"/>
      <c r="D92"/>
      <c r="E92"/>
    </row>
    <row r="93" spans="1:5" ht="12.75">
      <c r="A93"/>
      <c r="B93"/>
      <c r="C93"/>
      <c r="D93"/>
      <c r="E93"/>
    </row>
    <row r="94" spans="1:5" ht="12.75">
      <c r="A94"/>
      <c r="B94"/>
      <c r="C94"/>
      <c r="D94"/>
      <c r="E94"/>
    </row>
    <row r="95" spans="1:5" ht="12.75">
      <c r="A95"/>
      <c r="B95"/>
      <c r="C95"/>
      <c r="D95"/>
      <c r="E95"/>
    </row>
    <row r="96" spans="1:5" ht="12.75">
      <c r="A96"/>
      <c r="B96"/>
      <c r="C96"/>
      <c r="D96"/>
      <c r="E96"/>
    </row>
    <row r="97" spans="1:5" ht="12.75">
      <c r="A97"/>
      <c r="B97"/>
      <c r="C97"/>
      <c r="D97"/>
      <c r="E97"/>
    </row>
    <row r="98" spans="1:5" ht="12.75">
      <c r="A98"/>
      <c r="B98"/>
      <c r="C98"/>
      <c r="D98"/>
      <c r="E98"/>
    </row>
    <row r="99" spans="1:5" ht="12.75">
      <c r="A99"/>
      <c r="B99"/>
      <c r="C99"/>
      <c r="D99"/>
      <c r="E99"/>
    </row>
    <row r="100" spans="1:5" ht="12.75">
      <c r="A100"/>
      <c r="B100"/>
      <c r="C100"/>
      <c r="D100"/>
      <c r="E100"/>
    </row>
    <row r="101" spans="1:5" ht="12.75">
      <c r="A101"/>
      <c r="B101"/>
      <c r="C101"/>
      <c r="D101"/>
      <c r="E101"/>
    </row>
    <row r="102" spans="1:5" ht="12.75">
      <c r="A102"/>
      <c r="B102"/>
      <c r="C102"/>
      <c r="D102"/>
      <c r="E102"/>
    </row>
    <row r="103" spans="1:5" ht="12.75">
      <c r="A103"/>
      <c r="B103"/>
      <c r="C103"/>
      <c r="D103"/>
      <c r="E103"/>
    </row>
    <row r="104" spans="1:5" ht="12.75">
      <c r="A104"/>
      <c r="B104"/>
      <c r="C104"/>
      <c r="D104"/>
      <c r="E104"/>
    </row>
    <row r="105" spans="1:5" ht="12.75">
      <c r="A105"/>
      <c r="B105"/>
      <c r="C105"/>
      <c r="D105"/>
      <c r="E105"/>
    </row>
    <row r="106" spans="1:5" ht="12.75">
      <c r="A106"/>
      <c r="B106"/>
      <c r="C106"/>
      <c r="D106"/>
      <c r="E106"/>
    </row>
    <row r="107" spans="1:5" ht="12.75">
      <c r="A107"/>
      <c r="B107"/>
      <c r="C107"/>
      <c r="D107"/>
      <c r="E107"/>
    </row>
    <row r="108" spans="1:5" ht="12.75">
      <c r="A108"/>
      <c r="B108"/>
      <c r="C108"/>
      <c r="D108"/>
      <c r="E108"/>
    </row>
    <row r="109" spans="1:5" ht="12.75">
      <c r="A109"/>
      <c r="B109"/>
      <c r="C109"/>
      <c r="D109"/>
      <c r="E109"/>
    </row>
    <row r="110" spans="1:5" ht="12.75">
      <c r="A110"/>
      <c r="B110"/>
      <c r="C110"/>
      <c r="D110"/>
      <c r="E110"/>
    </row>
    <row r="111" spans="1:5" ht="12.75">
      <c r="A111"/>
      <c r="B111"/>
      <c r="C111"/>
      <c r="D111"/>
      <c r="E111"/>
    </row>
    <row r="112" spans="1:5" ht="12.75">
      <c r="A112"/>
      <c r="B112"/>
      <c r="C112"/>
      <c r="D112"/>
      <c r="E112"/>
    </row>
    <row r="113" spans="1:5" ht="12.75">
      <c r="A113"/>
      <c r="B113"/>
      <c r="C113"/>
      <c r="D113"/>
      <c r="E113"/>
    </row>
    <row r="114" spans="1:5" ht="12.75">
      <c r="A114"/>
      <c r="B114"/>
      <c r="C114"/>
      <c r="D114"/>
      <c r="E114"/>
    </row>
    <row r="115" spans="1:5" ht="12.75">
      <c r="A115"/>
      <c r="B115"/>
      <c r="C115"/>
      <c r="D115"/>
      <c r="E115"/>
    </row>
    <row r="116" spans="1:5" ht="12.75">
      <c r="A116"/>
      <c r="B116"/>
      <c r="C116"/>
      <c r="D116"/>
      <c r="E116"/>
    </row>
    <row r="117" spans="1:5" ht="12.75">
      <c r="A117"/>
      <c r="B117"/>
      <c r="C117"/>
      <c r="D117"/>
      <c r="E117"/>
    </row>
    <row r="118" spans="1:5" ht="12.75">
      <c r="A118"/>
      <c r="B118"/>
      <c r="C118"/>
      <c r="D118"/>
      <c r="E118"/>
    </row>
    <row r="119" spans="1:5" ht="12.75">
      <c r="A119"/>
      <c r="B119"/>
      <c r="C119"/>
      <c r="D119"/>
      <c r="E119"/>
    </row>
    <row r="120" spans="1:5" ht="12.75">
      <c r="A120"/>
      <c r="B120"/>
      <c r="C120"/>
      <c r="D120"/>
      <c r="E120"/>
    </row>
    <row r="121" spans="1:5" ht="12.75">
      <c r="A121"/>
      <c r="B121"/>
      <c r="C121"/>
      <c r="D121"/>
      <c r="E121"/>
    </row>
    <row r="122" spans="1:5" ht="12.75">
      <c r="A122"/>
      <c r="B122"/>
      <c r="C122"/>
      <c r="D122"/>
      <c r="E122"/>
    </row>
    <row r="123" spans="1:5" ht="12.75">
      <c r="A123"/>
      <c r="B123"/>
      <c r="C123"/>
      <c r="D123"/>
      <c r="E123"/>
    </row>
    <row r="124" spans="1:5" ht="12.75">
      <c r="A124"/>
      <c r="B124"/>
      <c r="C124"/>
      <c r="D124"/>
      <c r="E124"/>
    </row>
    <row r="125" spans="1:5" ht="12.75">
      <c r="A125"/>
      <c r="B125"/>
      <c r="C125"/>
      <c r="D125"/>
      <c r="E125"/>
    </row>
    <row r="126" spans="1:5" ht="12.75">
      <c r="A126"/>
      <c r="B126"/>
      <c r="C126"/>
      <c r="D126"/>
      <c r="E126"/>
    </row>
    <row r="127" spans="1:5" ht="12.75">
      <c r="A127"/>
      <c r="B127"/>
      <c r="C127"/>
      <c r="D127"/>
      <c r="E127"/>
    </row>
    <row r="128" spans="1:5" ht="12.75">
      <c r="A128"/>
      <c r="B128"/>
      <c r="C128"/>
      <c r="D128"/>
      <c r="E128"/>
    </row>
    <row r="129" spans="1:5" ht="12.75">
      <c r="A129"/>
      <c r="B129"/>
      <c r="C129"/>
      <c r="D129"/>
      <c r="E129"/>
    </row>
    <row r="130" spans="1:5" ht="12.75">
      <c r="A130"/>
      <c r="B130"/>
      <c r="C130"/>
      <c r="D130"/>
      <c r="E130"/>
    </row>
    <row r="131" spans="1:5" ht="12.75">
      <c r="A131"/>
      <c r="B131"/>
      <c r="C131"/>
      <c r="D131"/>
      <c r="E131"/>
    </row>
    <row r="132" spans="1:5" ht="12.75">
      <c r="A132"/>
      <c r="B132"/>
      <c r="C132"/>
      <c r="D132"/>
      <c r="E132"/>
    </row>
    <row r="133" spans="1:5" ht="12.75">
      <c r="A133"/>
      <c r="B133"/>
      <c r="C133"/>
      <c r="D133"/>
      <c r="E133"/>
    </row>
    <row r="134" spans="1:5" ht="12.75">
      <c r="A134"/>
      <c r="B134"/>
      <c r="C134"/>
      <c r="D134"/>
      <c r="E134"/>
    </row>
    <row r="135" spans="1:5" ht="12.75">
      <c r="A135"/>
      <c r="B135"/>
      <c r="C135"/>
      <c r="D135"/>
      <c r="E135"/>
    </row>
    <row r="136" spans="1:5" ht="12.75">
      <c r="A136"/>
      <c r="B136"/>
      <c r="C136"/>
      <c r="D136"/>
      <c r="E136"/>
    </row>
  </sheetData>
  <printOptions/>
  <pageMargins left="0.75" right="0.75" top="1" bottom="1" header="0" footer="0"/>
  <pageSetup orientation="portrait" paperSize="9"/>
</worksheet>
</file>

<file path=xl/worksheets/sheet5.xml><?xml version="1.0" encoding="utf-8"?>
<worksheet xmlns="http://schemas.openxmlformats.org/spreadsheetml/2006/main" xmlns:r="http://schemas.openxmlformats.org/officeDocument/2006/relationships">
  <dimension ref="A1:L367"/>
  <sheetViews>
    <sheetView zoomScale="75" zoomScaleNormal="75" workbookViewId="0" topLeftCell="A1">
      <selection activeCell="F3" sqref="F3"/>
    </sheetView>
  </sheetViews>
  <sheetFormatPr defaultColWidth="11.421875" defaultRowHeight="12.75"/>
  <cols>
    <col min="1" max="1" width="22.00390625" style="2" customWidth="1"/>
    <col min="2" max="4" width="14.8515625" style="2" customWidth="1"/>
    <col min="5" max="5" width="6.28125" style="2" customWidth="1"/>
    <col min="6" max="8" width="11.421875" style="2" customWidth="1"/>
    <col min="9" max="9" width="15.28125" style="2" customWidth="1"/>
    <col min="10" max="16384" width="11.421875" style="2" customWidth="1"/>
  </cols>
  <sheetData>
    <row r="1" spans="1:2" ht="22.5" customHeight="1">
      <c r="A1" s="81" t="s">
        <v>491</v>
      </c>
      <c r="B1" s="81"/>
    </row>
    <row r="3" spans="1:5" ht="11.25">
      <c r="A3" s="18" t="s">
        <v>367</v>
      </c>
      <c r="B3" s="18" t="s">
        <v>5</v>
      </c>
      <c r="C3" s="19"/>
      <c r="D3" s="19"/>
      <c r="E3" s="20"/>
    </row>
    <row r="4" spans="1:12" ht="22.5">
      <c r="A4" s="18" t="s">
        <v>3</v>
      </c>
      <c r="B4" s="21" t="s">
        <v>15</v>
      </c>
      <c r="C4" s="22" t="s">
        <v>27</v>
      </c>
      <c r="D4" s="22" t="s">
        <v>41</v>
      </c>
      <c r="E4" s="23" t="s">
        <v>236</v>
      </c>
      <c r="I4" s="67" t="s">
        <v>3</v>
      </c>
      <c r="J4" s="67" t="s">
        <v>368</v>
      </c>
      <c r="K4" s="67" t="s">
        <v>369</v>
      </c>
      <c r="L4" s="67" t="s">
        <v>370</v>
      </c>
    </row>
    <row r="5" spans="1:12" ht="22.5">
      <c r="A5" s="21" t="s">
        <v>229</v>
      </c>
      <c r="B5" s="24">
        <v>8</v>
      </c>
      <c r="C5" s="25">
        <v>7</v>
      </c>
      <c r="D5" s="25"/>
      <c r="E5" s="26">
        <v>15</v>
      </c>
      <c r="I5" s="5" t="s">
        <v>363</v>
      </c>
      <c r="J5" s="65">
        <f>+GETPIVOTDATA("FASE O CICLO",$A$3,"DIRECCIÓN SECTORIAL","HÁBITAT Y SERVICIOS PÚBLICOS","FASE O CICLO","I")</f>
        <v>8</v>
      </c>
      <c r="K5" s="65">
        <f>+GETPIVOTDATA("FASE O CICLO",$A$3,"DIRECCIÓN SECTORIAL","HÁBITAT Y SERVICIOS PÚBLICOS","FASE O CICLO","II")</f>
        <v>7</v>
      </c>
      <c r="L5" s="65">
        <f>+GETPIVOTDATA("FASE O CICLO",$A$3,"DIRECCIÓN SECTORIAL","HÁBITAT Y SERVICIOS PÚBLICOS","FASE O CICLO","III")</f>
        <v>15</v>
      </c>
    </row>
    <row r="6" spans="1:12" ht="22.5">
      <c r="A6" s="28" t="s">
        <v>230</v>
      </c>
      <c r="B6" s="29"/>
      <c r="C6" s="30">
        <v>1</v>
      </c>
      <c r="D6" s="30"/>
      <c r="E6" s="31">
        <v>1</v>
      </c>
      <c r="I6" s="5" t="s">
        <v>229</v>
      </c>
      <c r="J6" s="65">
        <f>+GETPIVOTDATA("FASE O CICLO",$A$3,"DIRECCIÓN SECTORIAL","AMBIENTE","FASE O CICLO","I")+GETPIVOTDATA("FASE O CICLO",$A$3,"DIRECCIÓN SECTORIAL","AMBIENTE - CONTROL SOCIAL Y DESARROLLO LOCAL -  EDUCACIÓN, CULTURA, RECREACIÓN Y DEPORTE","FASE O CICLO","I")</f>
        <v>9</v>
      </c>
      <c r="K6" s="65">
        <f>+GETPIVOTDATA("FASE O CICLO",$A$3,"DIRECCIÓN SECTORIAL","AMBIENTE","FASE O CICLO","II")+GETPIVOTDATA("FASE O CICLO",$A$3,"DIRECCIÓN SECTORIAL","AMBIENTE - CONTRALORIA GENERAL DE LA REPÚBLICA -CGR","FASE O CICLO","II")</f>
        <v>8</v>
      </c>
      <c r="L6" s="65">
        <v>0</v>
      </c>
    </row>
    <row r="7" spans="1:12" ht="45">
      <c r="A7" s="28" t="s">
        <v>232</v>
      </c>
      <c r="B7" s="29">
        <v>1</v>
      </c>
      <c r="C7" s="30"/>
      <c r="D7" s="30"/>
      <c r="E7" s="31">
        <v>1</v>
      </c>
      <c r="I7" s="5" t="s">
        <v>225</v>
      </c>
      <c r="J7" s="65">
        <f>+GETPIVOTDATA("FASE O CICLO",$A$3,"DIRECCIÓN SECTORIAL","CONTROL URBANO","FASE O CICLO","I")+GETPIVOTDATA("FASE O CICLO",$A$3,"DIRECCIÓN SECTORIAL","CONTROL URBANO -    CONTROL SOCIAL Y EL DESARROLLO LOCAL","FASE O CICLO","I")+GETPIVOTDATA("FASE O CICLO",$A$3,"DIRECCIÓN SECTORIAL","CONTROL URBANO -  HÁBITAT Y SERVICIOS PÚBLICOS - AMBIENTE","FASE O CICLO","I")+GETPIVOTDATA("FASE O CICLO",$A$3,"DIRECCIÓN SECTORIAL","CONTROL URBANO -  MOVILIDAD","FASE O CICLO","I")</f>
        <v>5</v>
      </c>
      <c r="K7" s="65">
        <f>+GETPIVOTDATA("FASE O CICLO",$A$3,"DIRECCIÓN SECTORIAL","CONTROL URBANO","FASE O CICLO","II")+GETPIVOTDATA("FASE O CICLO",$A$3,"DIRECCIÓN SECTORIAL","CONTROL URBANO -    CONTROL SOCIAL Y EL DESARROLLO LOCAL","FASE O CICLO","II")+GETPIVOTDATA("FASE O CICLO",$A$3,"DIRECCIÓN SECTORIAL","CONTROL URBANO -  HÁBITAT Y SERVICIOS PÚBLICOS - AMBIENTE","FASE O CICLO","II")+GETPIVOTDATA("FASE O CICLO",$A$3,"DIRECCIÓN SECTORIAL","CONTROL URBANO -  MOVILIDAD","FASE O CICLO","II")</f>
        <v>5</v>
      </c>
      <c r="L7" s="65">
        <f>+GETPIVOTDATA("FASE O CICLO",$A$3,"DIRECCIÓN SECTORIAL","CONTROL URBANO","FASE O CICLO","III")</f>
        <v>3</v>
      </c>
    </row>
    <row r="8" spans="1:12" ht="22.5">
      <c r="A8" s="28" t="s">
        <v>356</v>
      </c>
      <c r="B8" s="29">
        <v>27</v>
      </c>
      <c r="C8" s="30">
        <v>20</v>
      </c>
      <c r="D8" s="30"/>
      <c r="E8" s="31">
        <v>47</v>
      </c>
      <c r="I8" s="5" t="s">
        <v>233</v>
      </c>
      <c r="J8" s="65">
        <f>+GETPIVOTDATA("FASE O CICLO",$A$3,"DIRECCIÓN SECTORIAL","GOBIERNO","FASE O CICLO","I")</f>
        <v>5</v>
      </c>
      <c r="K8" s="65">
        <f>+GETPIVOTDATA("FASE O CICLO",$A$3,"DIRECCIÓN SECTORIAL","GOBIERNO","FASE O CICLO","II")</f>
        <v>5</v>
      </c>
      <c r="L8" s="65">
        <v>0</v>
      </c>
    </row>
    <row r="9" spans="1:12" ht="45">
      <c r="A9" s="28" t="s">
        <v>225</v>
      </c>
      <c r="B9" s="29">
        <v>3</v>
      </c>
      <c r="C9" s="30">
        <v>3</v>
      </c>
      <c r="D9" s="30">
        <v>3</v>
      </c>
      <c r="E9" s="31">
        <v>9</v>
      </c>
      <c r="I9" s="5" t="s">
        <v>364</v>
      </c>
      <c r="J9" s="65">
        <f>+GETPIVOTDATA("FASE O CICLO",$A$3,"DIRECCIÓN SECTORIAL","HACIENDA,. DESARROLLO ECONOMICO, INDUSTRIA Y TURISMO ","FASE O CICLO","I")</f>
        <v>3</v>
      </c>
      <c r="K9" s="65">
        <f>+GETPIVOTDATA("FASE O CICLO",$A$3,"DIRECCIÓN SECTORIAL","HACIENDA,. DESARROLLO ECONOMICO, INDUSTRIA Y TURISMO ","FASE O CICLO","II")</f>
        <v>4</v>
      </c>
      <c r="L9" s="65">
        <f>+GETPIVOTDATA("FASE O CICLO",$A$3,"DIRECCIÓN SECTORIAL","HACIENDA,. DESARROLLO ECONOMICO, INDUSTRIA Y TURISMO ","FASE O CICLO","III")</f>
        <v>4</v>
      </c>
    </row>
    <row r="10" spans="1:12" ht="45">
      <c r="A10" s="28" t="s">
        <v>228</v>
      </c>
      <c r="B10" s="29">
        <v>1</v>
      </c>
      <c r="C10" s="30">
        <v>1</v>
      </c>
      <c r="D10" s="30"/>
      <c r="E10" s="31">
        <v>2</v>
      </c>
      <c r="I10" s="5" t="s">
        <v>365</v>
      </c>
      <c r="J10" s="65">
        <f>+GETPIVOTDATA("FASE O CICLO",$A$3,"DIRECCIÓN SECTORIAL","EDUCACIÓN, CULTURA, RECREACIÓN Y DEPORTE","FASE O CICLO","I")</f>
        <v>4</v>
      </c>
      <c r="K10" s="65">
        <f>+GETPIVOTDATA("FASE O CICLO",$A$3,"DIRECCIÓN SECTORIAL","EDUCACIÓN, CULTURA, RECREACIÓN Y DEPORTE","FASE O CICLO","II")</f>
        <v>6</v>
      </c>
      <c r="L10" s="65">
        <v>0</v>
      </c>
    </row>
    <row r="11" spans="1:12" ht="33.75">
      <c r="A11" s="28" t="s">
        <v>226</v>
      </c>
      <c r="B11" s="29">
        <v>1</v>
      </c>
      <c r="C11" s="30"/>
      <c r="D11" s="30"/>
      <c r="E11" s="31">
        <v>1</v>
      </c>
      <c r="I11" s="5" t="s">
        <v>234</v>
      </c>
      <c r="J11" s="65">
        <f>+GETPIVOTDATA("FASE O CICLO",$A$3,"DIRECCIÓN SECTORIAL","SALUD E INTEGRACION SOCIAL","FASE O CICLO","I")</f>
        <v>10</v>
      </c>
      <c r="K11" s="65">
        <f>+GETPIVOTDATA("FASE O CICLO",$A$3,"DIRECCIÓN SECTORIAL","SALUD E INTEGRACION SOCIAL","FASE O CICLO","II")</f>
        <v>3</v>
      </c>
      <c r="L11" s="65">
        <f>+GETPIVOTDATA("FASE O CICLO",$A$3,"DIRECCIÓN SECTORIAL","SALUD E INTEGRACION SOCIAL","FASE O CICLO","III")</f>
        <v>9</v>
      </c>
    </row>
    <row r="12" spans="1:12" ht="22.5">
      <c r="A12" s="28" t="s">
        <v>227</v>
      </c>
      <c r="B12" s="29"/>
      <c r="C12" s="30">
        <v>1</v>
      </c>
      <c r="D12" s="30"/>
      <c r="E12" s="31">
        <v>1</v>
      </c>
      <c r="I12" s="5" t="s">
        <v>54</v>
      </c>
      <c r="J12" s="65">
        <f>+GETPIVOTDATA("FASE O CICLO",$A$3,"DIRECCIÓN SECTORIAL","MOVILIDAD","FASE O CICLO","I")</f>
        <v>3</v>
      </c>
      <c r="K12" s="65">
        <f>+GETPIVOTDATA("FASE O CICLO",$A$3,"DIRECCIÓN SECTORIAL","MOVILIDAD","FASE O CICLO","II")</f>
        <v>4</v>
      </c>
      <c r="L12" s="65">
        <f>+GETPIVOTDATA("FASE O CICLO",$A$3,"DIRECCIÓN SECTORIAL","MOVILIDAD","FASE O CICLO","III")</f>
        <v>2</v>
      </c>
    </row>
    <row r="13" spans="1:12" ht="22.5">
      <c r="A13" s="28" t="s">
        <v>231</v>
      </c>
      <c r="B13" s="29">
        <v>4</v>
      </c>
      <c r="C13" s="30">
        <v>6</v>
      </c>
      <c r="D13" s="30"/>
      <c r="E13" s="31">
        <v>10</v>
      </c>
      <c r="I13" s="5" t="s">
        <v>356</v>
      </c>
      <c r="J13" s="65">
        <f>+GETPIVOTDATA("FASE O CICLO",$A$3,"DIRECCIÓN SECTORIAL","CONTROL SOCIAL Y DESARROLLO LOCAL","FASE O CICLO","I")</f>
        <v>27</v>
      </c>
      <c r="K13" s="65">
        <f>+GETPIVOTDATA("FASE O CICLO",$A$3,"DIRECCIÓN SECTORIAL","CONTROL SOCIAL Y DESARROLLO LOCAL","FASE O CICLO","II")</f>
        <v>20</v>
      </c>
      <c r="L13" s="65">
        <v>0</v>
      </c>
    </row>
    <row r="14" spans="1:12" ht="11.25">
      <c r="A14" s="28" t="s">
        <v>233</v>
      </c>
      <c r="B14" s="29">
        <v>5</v>
      </c>
      <c r="C14" s="30">
        <v>5</v>
      </c>
      <c r="D14" s="30"/>
      <c r="E14" s="31">
        <v>10</v>
      </c>
      <c r="I14" s="63" t="s">
        <v>361</v>
      </c>
      <c r="J14" s="66">
        <f>SUM(J5:J13)</f>
        <v>74</v>
      </c>
      <c r="K14" s="66">
        <f>SUM(K5:K13)</f>
        <v>62</v>
      </c>
      <c r="L14" s="66">
        <f>SUM(L5:L13)</f>
        <v>33</v>
      </c>
    </row>
    <row r="15" spans="1:5" ht="11.25">
      <c r="A15" s="28" t="s">
        <v>13</v>
      </c>
      <c r="B15" s="29">
        <v>8</v>
      </c>
      <c r="C15" s="30">
        <v>7</v>
      </c>
      <c r="D15" s="30">
        <v>15</v>
      </c>
      <c r="E15" s="31">
        <v>30</v>
      </c>
    </row>
    <row r="16" spans="1:5" ht="33.75">
      <c r="A16" s="28" t="s">
        <v>204</v>
      </c>
      <c r="B16" s="29">
        <v>3</v>
      </c>
      <c r="C16" s="30">
        <v>4</v>
      </c>
      <c r="D16" s="30">
        <v>4</v>
      </c>
      <c r="E16" s="31">
        <v>11</v>
      </c>
    </row>
    <row r="17" spans="1:5" ht="11.25">
      <c r="A17" s="28" t="s">
        <v>54</v>
      </c>
      <c r="B17" s="29">
        <v>3</v>
      </c>
      <c r="C17" s="30">
        <v>4</v>
      </c>
      <c r="D17" s="30">
        <v>2</v>
      </c>
      <c r="E17" s="31">
        <v>9</v>
      </c>
    </row>
    <row r="18" spans="1:5" ht="11.25">
      <c r="A18" s="28" t="s">
        <v>234</v>
      </c>
      <c r="B18" s="29">
        <v>10</v>
      </c>
      <c r="C18" s="30">
        <v>3</v>
      </c>
      <c r="D18" s="30">
        <v>9</v>
      </c>
      <c r="E18" s="31">
        <v>22</v>
      </c>
    </row>
    <row r="19" spans="1:5" ht="11.25">
      <c r="A19" s="32" t="s">
        <v>236</v>
      </c>
      <c r="B19" s="34">
        <v>74</v>
      </c>
      <c r="C19" s="35">
        <v>62</v>
      </c>
      <c r="D19" s="35">
        <v>33</v>
      </c>
      <c r="E19" s="36">
        <v>169</v>
      </c>
    </row>
    <row r="20" spans="1:5" ht="12.75">
      <c r="A20"/>
      <c r="B20"/>
      <c r="C20"/>
      <c r="D20"/>
      <c r="E20"/>
    </row>
    <row r="21" spans="1:5" ht="12.75">
      <c r="A21"/>
      <c r="B21"/>
      <c r="C21"/>
      <c r="D21"/>
      <c r="E21"/>
    </row>
    <row r="22" spans="1:5" ht="12.75">
      <c r="A22"/>
      <c r="B22"/>
      <c r="C22"/>
      <c r="D22"/>
      <c r="E22"/>
    </row>
    <row r="23" spans="1:5" ht="12.75">
      <c r="A23"/>
      <c r="B23"/>
      <c r="C23"/>
      <c r="D23"/>
      <c r="E23"/>
    </row>
    <row r="24" spans="1:5" ht="12.75">
      <c r="A24"/>
      <c r="B24"/>
      <c r="C24"/>
      <c r="D24"/>
      <c r="E24"/>
    </row>
    <row r="25" spans="1:5" ht="12.75">
      <c r="A25"/>
      <c r="B25"/>
      <c r="C25"/>
      <c r="D25"/>
      <c r="E25"/>
    </row>
    <row r="26" spans="1:5" ht="12.75">
      <c r="A26"/>
      <c r="B26"/>
      <c r="C26"/>
      <c r="D26"/>
      <c r="E26"/>
    </row>
    <row r="27" spans="1:5" ht="12.75">
      <c r="A27"/>
      <c r="B27"/>
      <c r="C27"/>
      <c r="D27"/>
      <c r="E27"/>
    </row>
    <row r="28" spans="1:5" ht="12.75">
      <c r="A28"/>
      <c r="B28"/>
      <c r="C28"/>
      <c r="D28"/>
      <c r="E28"/>
    </row>
    <row r="29" spans="1:5" ht="12.75">
      <c r="A29"/>
      <c r="B29"/>
      <c r="C29"/>
      <c r="D29"/>
      <c r="E29"/>
    </row>
    <row r="30" spans="1:5" ht="12.75">
      <c r="A30"/>
      <c r="B30"/>
      <c r="C30"/>
      <c r="D30"/>
      <c r="E30"/>
    </row>
    <row r="31" spans="1:5" ht="12.75">
      <c r="A31"/>
      <c r="B31"/>
      <c r="C31"/>
      <c r="D31"/>
      <c r="E31"/>
    </row>
    <row r="32" spans="1:5" ht="12.75">
      <c r="A32"/>
      <c r="B32"/>
      <c r="C32"/>
      <c r="D32"/>
      <c r="E32"/>
    </row>
    <row r="33" spans="1:5" ht="12.75">
      <c r="A33"/>
      <c r="B33"/>
      <c r="C33"/>
      <c r="D33"/>
      <c r="E33"/>
    </row>
    <row r="34" spans="1:5" ht="12.75">
      <c r="A34"/>
      <c r="B34"/>
      <c r="C34"/>
      <c r="D34"/>
      <c r="E34"/>
    </row>
    <row r="35" spans="1:5" ht="12.75">
      <c r="A35"/>
      <c r="B35"/>
      <c r="C35"/>
      <c r="D35"/>
      <c r="E35"/>
    </row>
    <row r="36" spans="1:5" ht="12.75">
      <c r="A36"/>
      <c r="B36"/>
      <c r="C36"/>
      <c r="D36"/>
      <c r="E36"/>
    </row>
    <row r="37" spans="1:5" ht="12.75">
      <c r="A37"/>
      <c r="B37"/>
      <c r="C37"/>
      <c r="D37"/>
      <c r="E37"/>
    </row>
    <row r="38" spans="1:5" ht="12.75">
      <c r="A38"/>
      <c r="B38"/>
      <c r="C38"/>
      <c r="D38"/>
      <c r="E38"/>
    </row>
    <row r="39" spans="1:5" ht="12.75">
      <c r="A39"/>
      <c r="B39"/>
      <c r="C39"/>
      <c r="D39"/>
      <c r="E39"/>
    </row>
    <row r="40" spans="1:5" ht="12.75">
      <c r="A40"/>
      <c r="B40"/>
      <c r="C40"/>
      <c r="D40"/>
      <c r="E40"/>
    </row>
    <row r="41" spans="1:5" ht="12.75">
      <c r="A41"/>
      <c r="B41"/>
      <c r="C41"/>
      <c r="D41"/>
      <c r="E41"/>
    </row>
    <row r="42" spans="1:5" ht="12.75">
      <c r="A42"/>
      <c r="B42"/>
      <c r="C42"/>
      <c r="D42"/>
      <c r="E42"/>
    </row>
    <row r="43" spans="1:5" ht="12.75">
      <c r="A43"/>
      <c r="B43"/>
      <c r="C43"/>
      <c r="D43"/>
      <c r="E43"/>
    </row>
    <row r="44" spans="1:5" ht="12.75">
      <c r="A44"/>
      <c r="B44"/>
      <c r="C44"/>
      <c r="D44"/>
      <c r="E44"/>
    </row>
    <row r="45" spans="1:5" ht="12.75">
      <c r="A45"/>
      <c r="B45"/>
      <c r="C45"/>
      <c r="D45"/>
      <c r="E45"/>
    </row>
    <row r="46" spans="1:5" ht="12.75">
      <c r="A46"/>
      <c r="B46"/>
      <c r="C46"/>
      <c r="D46"/>
      <c r="E46"/>
    </row>
    <row r="47" spans="1:5" ht="12.75">
      <c r="A47"/>
      <c r="B47"/>
      <c r="C47"/>
      <c r="D47"/>
      <c r="E47"/>
    </row>
    <row r="48" spans="1:5" ht="12.75">
      <c r="A48"/>
      <c r="B48"/>
      <c r="C48"/>
      <c r="D48"/>
      <c r="E48"/>
    </row>
    <row r="49" spans="1:5" ht="12.75">
      <c r="A49"/>
      <c r="B49"/>
      <c r="C49"/>
      <c r="D49"/>
      <c r="E49"/>
    </row>
    <row r="50" spans="1:5" ht="12.75">
      <c r="A50"/>
      <c r="B50"/>
      <c r="C50"/>
      <c r="D50"/>
      <c r="E50"/>
    </row>
    <row r="51" spans="1:5" ht="12.75">
      <c r="A51"/>
      <c r="B51"/>
      <c r="C51"/>
      <c r="D51"/>
      <c r="E51"/>
    </row>
    <row r="52" spans="1:5" ht="12.75">
      <c r="A52"/>
      <c r="B52"/>
      <c r="C52"/>
      <c r="D52"/>
      <c r="E52"/>
    </row>
    <row r="53" spans="1:5" ht="12.75">
      <c r="A53"/>
      <c r="B53"/>
      <c r="C53"/>
      <c r="D53"/>
      <c r="E53"/>
    </row>
    <row r="54" spans="1:5" ht="12.75">
      <c r="A54"/>
      <c r="B54"/>
      <c r="C54"/>
      <c r="D54"/>
      <c r="E54"/>
    </row>
    <row r="55" spans="1:5" ht="12.75">
      <c r="A55"/>
      <c r="B55"/>
      <c r="C55"/>
      <c r="D55"/>
      <c r="E55"/>
    </row>
    <row r="56" spans="1:5" ht="12.75">
      <c r="A56"/>
      <c r="B56"/>
      <c r="C56"/>
      <c r="D56"/>
      <c r="E56"/>
    </row>
    <row r="57" spans="1:5" ht="12.75">
      <c r="A57"/>
      <c r="B57"/>
      <c r="C57"/>
      <c r="D57"/>
      <c r="E57"/>
    </row>
    <row r="58" spans="1:5" ht="12.75">
      <c r="A58"/>
      <c r="B58"/>
      <c r="C58"/>
      <c r="D58"/>
      <c r="E58"/>
    </row>
    <row r="59" spans="1:5" ht="12.75">
      <c r="A59"/>
      <c r="B59"/>
      <c r="C59"/>
      <c r="D59"/>
      <c r="E59"/>
    </row>
    <row r="60" spans="1:5" ht="12.75">
      <c r="A60"/>
      <c r="B60"/>
      <c r="C60"/>
      <c r="D60"/>
      <c r="E60"/>
    </row>
    <row r="61" spans="1:5" ht="12.75">
      <c r="A61"/>
      <c r="B61"/>
      <c r="C61"/>
      <c r="D61"/>
      <c r="E61"/>
    </row>
    <row r="62" spans="1:5" ht="12.75">
      <c r="A62"/>
      <c r="B62"/>
      <c r="C62"/>
      <c r="D62"/>
      <c r="E62"/>
    </row>
    <row r="63" spans="1:5" ht="12.75">
      <c r="A63"/>
      <c r="B63"/>
      <c r="C63"/>
      <c r="D63"/>
      <c r="E63"/>
    </row>
    <row r="64" spans="1:5" ht="12.75">
      <c r="A64"/>
      <c r="B64"/>
      <c r="C64"/>
      <c r="D64"/>
      <c r="E64"/>
    </row>
    <row r="65" spans="1:5" ht="12.75">
      <c r="A65"/>
      <c r="B65"/>
      <c r="C65"/>
      <c r="D65"/>
      <c r="E65"/>
    </row>
    <row r="66" spans="1:5" ht="12.75">
      <c r="A66"/>
      <c r="B66"/>
      <c r="C66"/>
      <c r="D66"/>
      <c r="E66"/>
    </row>
    <row r="67" spans="1:5" ht="12.75">
      <c r="A67"/>
      <c r="B67"/>
      <c r="C67"/>
      <c r="D67"/>
      <c r="E67"/>
    </row>
    <row r="68" spans="1:5" ht="12.75">
      <c r="A68"/>
      <c r="B68"/>
      <c r="C68"/>
      <c r="D68"/>
      <c r="E68"/>
    </row>
    <row r="69" spans="1:5" ht="12.75">
      <c r="A69"/>
      <c r="B69"/>
      <c r="C69"/>
      <c r="D69"/>
      <c r="E69"/>
    </row>
    <row r="70" spans="1:5" ht="12.75">
      <c r="A70"/>
      <c r="B70"/>
      <c r="C70"/>
      <c r="D70"/>
      <c r="E70"/>
    </row>
    <row r="71" spans="1:5" ht="12.75">
      <c r="A71"/>
      <c r="B71"/>
      <c r="C71"/>
      <c r="D71"/>
      <c r="E71"/>
    </row>
    <row r="72" spans="1:5" ht="12.75">
      <c r="A72"/>
      <c r="B72"/>
      <c r="C72"/>
      <c r="D72"/>
      <c r="E72"/>
    </row>
    <row r="73" spans="1:5" ht="12.75">
      <c r="A73"/>
      <c r="B73"/>
      <c r="C73"/>
      <c r="D73"/>
      <c r="E73"/>
    </row>
    <row r="74" spans="1:5" ht="12.75">
      <c r="A74"/>
      <c r="B74"/>
      <c r="C74"/>
      <c r="D74"/>
      <c r="E74"/>
    </row>
    <row r="75" spans="1:5" ht="12.75">
      <c r="A75"/>
      <c r="B75"/>
      <c r="C75"/>
      <c r="D75"/>
      <c r="E75"/>
    </row>
    <row r="76" spans="1:5" ht="12.75">
      <c r="A76"/>
      <c r="B76"/>
      <c r="C76"/>
      <c r="D76"/>
      <c r="E76"/>
    </row>
    <row r="77" spans="1:5" ht="12.75">
      <c r="A77"/>
      <c r="B77"/>
      <c r="C77"/>
      <c r="D77"/>
      <c r="E77"/>
    </row>
    <row r="78" spans="1:5" ht="12.75">
      <c r="A78"/>
      <c r="B78"/>
      <c r="C78"/>
      <c r="D78"/>
      <c r="E78"/>
    </row>
    <row r="79" spans="1:5" ht="12.75">
      <c r="A79"/>
      <c r="B79"/>
      <c r="C79"/>
      <c r="D79"/>
      <c r="E79"/>
    </row>
    <row r="80" spans="1:5" ht="12.75">
      <c r="A80"/>
      <c r="B80"/>
      <c r="C80"/>
      <c r="D80"/>
      <c r="E80"/>
    </row>
    <row r="81" spans="1:5" ht="12.75">
      <c r="A81"/>
      <c r="B81"/>
      <c r="C81"/>
      <c r="D81"/>
      <c r="E81"/>
    </row>
    <row r="82" spans="1:5" ht="12.75">
      <c r="A82"/>
      <c r="B82"/>
      <c r="C82"/>
      <c r="D82"/>
      <c r="E82"/>
    </row>
    <row r="83" spans="1:5" ht="12.75">
      <c r="A83"/>
      <c r="B83"/>
      <c r="C83"/>
      <c r="D83"/>
      <c r="E83"/>
    </row>
    <row r="84" spans="1:5" ht="12.75">
      <c r="A84"/>
      <c r="B84"/>
      <c r="C84"/>
      <c r="D84"/>
      <c r="E84"/>
    </row>
    <row r="85" spans="1:5" ht="12.75">
      <c r="A85"/>
      <c r="B85"/>
      <c r="C85"/>
      <c r="D85"/>
      <c r="E85"/>
    </row>
    <row r="86" spans="1:5" ht="12.75">
      <c r="A86"/>
      <c r="B86"/>
      <c r="C86"/>
      <c r="D86"/>
      <c r="E86"/>
    </row>
    <row r="87" spans="1:5" ht="12.75">
      <c r="A87"/>
      <c r="B87"/>
      <c r="C87"/>
      <c r="D87"/>
      <c r="E87"/>
    </row>
    <row r="88" spans="1:5" ht="12.75">
      <c r="A88"/>
      <c r="B88"/>
      <c r="C88"/>
      <c r="D88"/>
      <c r="E88"/>
    </row>
    <row r="89" spans="1:5" ht="12.75">
      <c r="A89"/>
      <c r="B89"/>
      <c r="C89"/>
      <c r="D89"/>
      <c r="E89"/>
    </row>
    <row r="90" spans="1:5" ht="12.75">
      <c r="A90"/>
      <c r="B90"/>
      <c r="C90"/>
      <c r="D90"/>
      <c r="E90"/>
    </row>
    <row r="91" spans="1:5" ht="12.75">
      <c r="A91"/>
      <c r="B91"/>
      <c r="C91"/>
      <c r="D91"/>
      <c r="E91"/>
    </row>
    <row r="92" spans="1:5" ht="12.75">
      <c r="A92"/>
      <c r="B92"/>
      <c r="C92"/>
      <c r="D92"/>
      <c r="E92"/>
    </row>
    <row r="93" spans="1:5" ht="12.75">
      <c r="A93"/>
      <c r="B93"/>
      <c r="C93"/>
      <c r="D93"/>
      <c r="E93"/>
    </row>
    <row r="94" spans="1:5" ht="12.75">
      <c r="A94"/>
      <c r="B94"/>
      <c r="C94"/>
      <c r="D94"/>
      <c r="E94"/>
    </row>
    <row r="95" spans="1:5" ht="12.75">
      <c r="A95"/>
      <c r="B95"/>
      <c r="C95"/>
      <c r="D95"/>
      <c r="E95"/>
    </row>
    <row r="96" spans="1:5" ht="12.75">
      <c r="A96"/>
      <c r="B96"/>
      <c r="C96"/>
      <c r="D96"/>
      <c r="E96"/>
    </row>
    <row r="97" spans="1:5" ht="12.75">
      <c r="A97"/>
      <c r="B97"/>
      <c r="C97"/>
      <c r="D97"/>
      <c r="E97"/>
    </row>
    <row r="98" spans="1:5" ht="12.75">
      <c r="A98"/>
      <c r="B98"/>
      <c r="C98"/>
      <c r="D98"/>
      <c r="E98"/>
    </row>
    <row r="99" spans="1:5" ht="12.75">
      <c r="A99"/>
      <c r="B99"/>
      <c r="C99"/>
      <c r="D99"/>
      <c r="E99"/>
    </row>
    <row r="100" spans="1:5" ht="12.75">
      <c r="A100"/>
      <c r="B100"/>
      <c r="C100"/>
      <c r="D100"/>
      <c r="E100"/>
    </row>
    <row r="101" spans="1:5" ht="12.75">
      <c r="A101"/>
      <c r="B101"/>
      <c r="C101"/>
      <c r="D101"/>
      <c r="E101"/>
    </row>
    <row r="102" spans="1:5" ht="12.75">
      <c r="A102"/>
      <c r="B102"/>
      <c r="C102"/>
      <c r="D102"/>
      <c r="E102"/>
    </row>
    <row r="103" spans="1:5" ht="12.75">
      <c r="A103"/>
      <c r="B103"/>
      <c r="C103"/>
      <c r="D103"/>
      <c r="E103"/>
    </row>
    <row r="104" spans="1:5" ht="12.75">
      <c r="A104"/>
      <c r="B104"/>
      <c r="C104"/>
      <c r="D104"/>
      <c r="E104"/>
    </row>
    <row r="105" spans="1:5" ht="12.75">
      <c r="A105"/>
      <c r="B105"/>
      <c r="C105"/>
      <c r="D105"/>
      <c r="E105"/>
    </row>
    <row r="106" spans="1:5" ht="12.75">
      <c r="A106"/>
      <c r="B106"/>
      <c r="C106"/>
      <c r="D106"/>
      <c r="E106"/>
    </row>
    <row r="107" spans="1:5" ht="12.75">
      <c r="A107"/>
      <c r="B107"/>
      <c r="C107"/>
      <c r="D107"/>
      <c r="E107"/>
    </row>
    <row r="108" spans="1:5" ht="12.75">
      <c r="A108"/>
      <c r="B108"/>
      <c r="C108"/>
      <c r="D108"/>
      <c r="E108"/>
    </row>
    <row r="109" spans="1:5" ht="12.75">
      <c r="A109"/>
      <c r="B109"/>
      <c r="C109"/>
      <c r="D109"/>
      <c r="E109"/>
    </row>
    <row r="110" spans="1:5" ht="12.75">
      <c r="A110"/>
      <c r="B110"/>
      <c r="C110"/>
      <c r="D110"/>
      <c r="E110"/>
    </row>
    <row r="111" spans="1:5" ht="12.75">
      <c r="A111"/>
      <c r="B111"/>
      <c r="C111"/>
      <c r="D111"/>
      <c r="E111"/>
    </row>
    <row r="112" spans="1:5" ht="12.75">
      <c r="A112"/>
      <c r="B112"/>
      <c r="C112"/>
      <c r="D112"/>
      <c r="E112"/>
    </row>
    <row r="113" spans="1:5" ht="12.75">
      <c r="A113"/>
      <c r="B113"/>
      <c r="C113"/>
      <c r="D113"/>
      <c r="E113"/>
    </row>
    <row r="114" spans="1:5" ht="12.75">
      <c r="A114"/>
      <c r="B114"/>
      <c r="C114"/>
      <c r="D114"/>
      <c r="E114"/>
    </row>
    <row r="115" spans="1:5" ht="12.75">
      <c r="A115"/>
      <c r="B115"/>
      <c r="C115"/>
      <c r="D115"/>
      <c r="E115"/>
    </row>
    <row r="116" spans="1:5" ht="12.75">
      <c r="A116"/>
      <c r="B116"/>
      <c r="C116"/>
      <c r="D116"/>
      <c r="E116"/>
    </row>
    <row r="117" spans="1:5" ht="12.75">
      <c r="A117"/>
      <c r="B117"/>
      <c r="C117"/>
      <c r="D117"/>
      <c r="E117"/>
    </row>
    <row r="118" spans="1:5" ht="12.75">
      <c r="A118"/>
      <c r="B118"/>
      <c r="C118"/>
      <c r="D118"/>
      <c r="E118"/>
    </row>
    <row r="119" spans="1:5" ht="12.75">
      <c r="A119"/>
      <c r="B119"/>
      <c r="C119"/>
      <c r="D119"/>
      <c r="E119"/>
    </row>
    <row r="120" spans="1:5" ht="12.75">
      <c r="A120"/>
      <c r="B120"/>
      <c r="C120"/>
      <c r="D120"/>
      <c r="E120"/>
    </row>
    <row r="121" spans="1:5" ht="12.75">
      <c r="A121"/>
      <c r="B121"/>
      <c r="C121"/>
      <c r="D121"/>
      <c r="E121"/>
    </row>
    <row r="122" spans="1:5" ht="12.75">
      <c r="A122"/>
      <c r="B122"/>
      <c r="C122"/>
      <c r="D122"/>
      <c r="E122"/>
    </row>
    <row r="123" spans="1:5" ht="12.75">
      <c r="A123"/>
      <c r="B123"/>
      <c r="C123"/>
      <c r="D123"/>
      <c r="E123"/>
    </row>
    <row r="124" spans="1:5" ht="12.75">
      <c r="A124"/>
      <c r="B124"/>
      <c r="C124"/>
      <c r="D124"/>
      <c r="E124"/>
    </row>
    <row r="125" spans="1:5" ht="12.75">
      <c r="A125"/>
      <c r="B125"/>
      <c r="C125"/>
      <c r="D125"/>
      <c r="E125"/>
    </row>
    <row r="126" spans="1:5" ht="12.75">
      <c r="A126"/>
      <c r="B126"/>
      <c r="C126"/>
      <c r="D126"/>
      <c r="E126"/>
    </row>
    <row r="127" spans="1:5" ht="12.75">
      <c r="A127"/>
      <c r="B127"/>
      <c r="C127"/>
      <c r="D127"/>
      <c r="E127"/>
    </row>
    <row r="128" spans="1:5" ht="12.75">
      <c r="A128"/>
      <c r="B128"/>
      <c r="C128"/>
      <c r="D128"/>
      <c r="E128"/>
    </row>
    <row r="129" spans="1:5" ht="12.75">
      <c r="A129"/>
      <c r="B129"/>
      <c r="C129"/>
      <c r="D129"/>
      <c r="E129"/>
    </row>
    <row r="130" spans="1:5" ht="12.75">
      <c r="A130"/>
      <c r="B130"/>
      <c r="C130"/>
      <c r="D130"/>
      <c r="E130"/>
    </row>
    <row r="131" spans="1:5" ht="12.75">
      <c r="A131"/>
      <c r="B131"/>
      <c r="C131"/>
      <c r="D131"/>
      <c r="E131"/>
    </row>
    <row r="132" spans="1:5" ht="12.75">
      <c r="A132"/>
      <c r="B132"/>
      <c r="C132"/>
      <c r="D132"/>
      <c r="E132"/>
    </row>
    <row r="133" spans="1:5" ht="12.75">
      <c r="A133"/>
      <c r="B133"/>
      <c r="C133"/>
      <c r="D133"/>
      <c r="E133"/>
    </row>
    <row r="134" spans="1:5" ht="12.75">
      <c r="A134"/>
      <c r="B134"/>
      <c r="C134"/>
      <c r="D134"/>
      <c r="E134"/>
    </row>
    <row r="135" spans="1:5" ht="12.75">
      <c r="A135"/>
      <c r="B135"/>
      <c r="C135"/>
      <c r="D135"/>
      <c r="E135"/>
    </row>
    <row r="136" spans="1:5" ht="12.75">
      <c r="A136"/>
      <c r="B136"/>
      <c r="C136"/>
      <c r="D136"/>
      <c r="E136"/>
    </row>
    <row r="137" spans="1:5" ht="12.75">
      <c r="A137"/>
      <c r="B137"/>
      <c r="C137"/>
      <c r="D137"/>
      <c r="E137"/>
    </row>
    <row r="138" spans="1:5" ht="12.75">
      <c r="A138"/>
      <c r="B138"/>
      <c r="C138"/>
      <c r="D138"/>
      <c r="E138"/>
    </row>
    <row r="139" spans="1:5" ht="12.75">
      <c r="A139"/>
      <c r="B139"/>
      <c r="C139"/>
      <c r="D139"/>
      <c r="E139"/>
    </row>
    <row r="140" spans="1:5" ht="12.75">
      <c r="A140"/>
      <c r="B140"/>
      <c r="C140"/>
      <c r="D140"/>
      <c r="E140"/>
    </row>
    <row r="141" spans="1:5" ht="12.75">
      <c r="A141"/>
      <c r="B141"/>
      <c r="C141"/>
      <c r="D141"/>
      <c r="E141"/>
    </row>
    <row r="142" spans="1:5" ht="12.75">
      <c r="A142"/>
      <c r="B142"/>
      <c r="C142"/>
      <c r="D142"/>
      <c r="E142"/>
    </row>
    <row r="143" spans="1:5" ht="12.75">
      <c r="A143"/>
      <c r="B143"/>
      <c r="C143"/>
      <c r="D143"/>
      <c r="E143"/>
    </row>
    <row r="144" spans="1:5" ht="12.75">
      <c r="A144"/>
      <c r="B144"/>
      <c r="C144"/>
      <c r="D144"/>
      <c r="E144"/>
    </row>
    <row r="145" spans="1:5" ht="12.75">
      <c r="A145"/>
      <c r="B145"/>
      <c r="C145"/>
      <c r="D145"/>
      <c r="E145"/>
    </row>
    <row r="146" spans="1:5" ht="12.75">
      <c r="A146"/>
      <c r="B146"/>
      <c r="C146"/>
      <c r="D146"/>
      <c r="E146"/>
    </row>
    <row r="147" spans="1:5" ht="12.75">
      <c r="A147"/>
      <c r="B147"/>
      <c r="C147"/>
      <c r="D147"/>
      <c r="E147"/>
    </row>
    <row r="148" spans="1:5" ht="12.75">
      <c r="A148"/>
      <c r="B148"/>
      <c r="C148"/>
      <c r="D148"/>
      <c r="E148"/>
    </row>
    <row r="149" spans="1:5" ht="12.75">
      <c r="A149"/>
      <c r="B149"/>
      <c r="C149"/>
      <c r="D149"/>
      <c r="E149"/>
    </row>
    <row r="150" spans="1:5" ht="12.75">
      <c r="A150"/>
      <c r="B150"/>
      <c r="C150"/>
      <c r="D150"/>
      <c r="E150"/>
    </row>
    <row r="151" spans="1:5" ht="12.75">
      <c r="A151"/>
      <c r="B151"/>
      <c r="C151"/>
      <c r="D151"/>
      <c r="E151"/>
    </row>
    <row r="152" spans="1:5" ht="12.75">
      <c r="A152"/>
      <c r="B152"/>
      <c r="C152"/>
      <c r="D152"/>
      <c r="E152"/>
    </row>
    <row r="153" spans="1:5" ht="12.75">
      <c r="A153"/>
      <c r="B153"/>
      <c r="C153"/>
      <c r="D153"/>
      <c r="E153"/>
    </row>
    <row r="154" spans="1:5" ht="12.75">
      <c r="A154"/>
      <c r="B154"/>
      <c r="C154"/>
      <c r="D154"/>
      <c r="E154"/>
    </row>
    <row r="155" spans="1:5" ht="12.75">
      <c r="A155"/>
      <c r="B155"/>
      <c r="C155"/>
      <c r="D155"/>
      <c r="E155"/>
    </row>
    <row r="156" spans="1:5" ht="12.75">
      <c r="A156"/>
      <c r="B156"/>
      <c r="C156"/>
      <c r="D156"/>
      <c r="E156"/>
    </row>
    <row r="157" spans="1:5" ht="12.75">
      <c r="A157"/>
      <c r="B157"/>
      <c r="C157"/>
      <c r="D157"/>
      <c r="E157"/>
    </row>
    <row r="158" spans="1:5" ht="12.75">
      <c r="A158"/>
      <c r="B158"/>
      <c r="C158"/>
      <c r="D158"/>
      <c r="E158"/>
    </row>
    <row r="159" spans="1:5" ht="12.75">
      <c r="A159"/>
      <c r="B159"/>
      <c r="C159"/>
      <c r="D159"/>
      <c r="E159"/>
    </row>
    <row r="160" spans="1:5" ht="12.75">
      <c r="A160"/>
      <c r="B160"/>
      <c r="C160"/>
      <c r="D160"/>
      <c r="E160"/>
    </row>
    <row r="161" spans="1:5" ht="12.75">
      <c r="A161"/>
      <c r="B161"/>
      <c r="C161"/>
      <c r="D161"/>
      <c r="E161"/>
    </row>
    <row r="162" spans="1:5" ht="12.75">
      <c r="A162"/>
      <c r="B162"/>
      <c r="C162"/>
      <c r="D162"/>
      <c r="E162"/>
    </row>
    <row r="163" spans="1:5" ht="12.75">
      <c r="A163"/>
      <c r="B163"/>
      <c r="C163"/>
      <c r="D163"/>
      <c r="E163"/>
    </row>
    <row r="164" spans="1:5" ht="12.75">
      <c r="A164"/>
      <c r="B164"/>
      <c r="C164"/>
      <c r="D164"/>
      <c r="E164"/>
    </row>
    <row r="165" spans="1:5" ht="12.75">
      <c r="A165"/>
      <c r="B165"/>
      <c r="C165"/>
      <c r="D165"/>
      <c r="E165"/>
    </row>
    <row r="166" spans="1:5" ht="12.75">
      <c r="A166"/>
      <c r="B166"/>
      <c r="C166"/>
      <c r="D166"/>
      <c r="E166"/>
    </row>
    <row r="167" spans="1:5" ht="12.75">
      <c r="A167"/>
      <c r="B167"/>
      <c r="C167"/>
      <c r="D167"/>
      <c r="E167"/>
    </row>
    <row r="168" spans="1:5" ht="12.75">
      <c r="A168"/>
      <c r="B168"/>
      <c r="C168"/>
      <c r="D168"/>
      <c r="E168"/>
    </row>
    <row r="169" spans="1:5" ht="12.75">
      <c r="A169"/>
      <c r="B169"/>
      <c r="C169"/>
      <c r="D169"/>
      <c r="E169"/>
    </row>
    <row r="170" spans="1:5" ht="12.75">
      <c r="A170"/>
      <c r="B170"/>
      <c r="C170"/>
      <c r="D170"/>
      <c r="E170"/>
    </row>
    <row r="171" spans="1:5" ht="12.75">
      <c r="A171"/>
      <c r="B171"/>
      <c r="C171"/>
      <c r="D171"/>
      <c r="E171"/>
    </row>
    <row r="172" spans="1:5" ht="12.75">
      <c r="A172"/>
      <c r="B172"/>
      <c r="C172"/>
      <c r="D172"/>
      <c r="E172"/>
    </row>
    <row r="173" spans="1:5" ht="12.75">
      <c r="A173"/>
      <c r="B173"/>
      <c r="C173"/>
      <c r="D173"/>
      <c r="E173"/>
    </row>
    <row r="174" spans="1:5" ht="12.75">
      <c r="A174"/>
      <c r="B174"/>
      <c r="C174"/>
      <c r="D174"/>
      <c r="E174"/>
    </row>
    <row r="175" spans="1:5" ht="12.75">
      <c r="A175"/>
      <c r="B175"/>
      <c r="C175"/>
      <c r="D175"/>
      <c r="E175"/>
    </row>
    <row r="176" spans="1:5" ht="12.75">
      <c r="A176"/>
      <c r="B176"/>
      <c r="C176"/>
      <c r="D176"/>
      <c r="E176"/>
    </row>
    <row r="177" spans="1:5" ht="12.75">
      <c r="A177"/>
      <c r="B177"/>
      <c r="C177"/>
      <c r="D177"/>
      <c r="E177"/>
    </row>
    <row r="178" spans="1:5" ht="12.75">
      <c r="A178"/>
      <c r="B178"/>
      <c r="C178"/>
      <c r="D178"/>
      <c r="E178"/>
    </row>
    <row r="179" spans="1:5" ht="12.75">
      <c r="A179"/>
      <c r="B179"/>
      <c r="C179"/>
      <c r="D179"/>
      <c r="E179"/>
    </row>
    <row r="180" spans="1:5" ht="12.75">
      <c r="A180"/>
      <c r="B180"/>
      <c r="C180"/>
      <c r="D180"/>
      <c r="E180"/>
    </row>
    <row r="181" spans="1:5" ht="12.75">
      <c r="A181"/>
      <c r="B181"/>
      <c r="C181"/>
      <c r="D181"/>
      <c r="E181"/>
    </row>
    <row r="182" spans="1:5" ht="12.75">
      <c r="A182"/>
      <c r="B182"/>
      <c r="C182"/>
      <c r="D182"/>
      <c r="E182"/>
    </row>
    <row r="183" spans="1:5" ht="12.75">
      <c r="A183"/>
      <c r="B183"/>
      <c r="C183"/>
      <c r="D183"/>
      <c r="E183"/>
    </row>
    <row r="184" spans="1:5" ht="12.75">
      <c r="A184"/>
      <c r="B184"/>
      <c r="C184"/>
      <c r="D184"/>
      <c r="E184"/>
    </row>
    <row r="185" spans="1:5" ht="12.75">
      <c r="A185"/>
      <c r="B185"/>
      <c r="C185"/>
      <c r="D185"/>
      <c r="E185"/>
    </row>
    <row r="186" spans="1:5" ht="12.75">
      <c r="A186"/>
      <c r="B186"/>
      <c r="C186"/>
      <c r="D186"/>
      <c r="E186"/>
    </row>
    <row r="187" spans="1:5" ht="12.75">
      <c r="A187"/>
      <c r="B187"/>
      <c r="C187"/>
      <c r="D187"/>
      <c r="E187"/>
    </row>
    <row r="188" spans="1:5" ht="12.75">
      <c r="A188"/>
      <c r="B188"/>
      <c r="C188"/>
      <c r="D188"/>
      <c r="E188"/>
    </row>
    <row r="189" spans="1:5" ht="12.75">
      <c r="A189"/>
      <c r="B189"/>
      <c r="C189"/>
      <c r="D189"/>
      <c r="E189"/>
    </row>
    <row r="190" spans="1:5" ht="12.75">
      <c r="A190"/>
      <c r="B190"/>
      <c r="C190"/>
      <c r="D190"/>
      <c r="E190"/>
    </row>
    <row r="191" spans="1:5" ht="12.75">
      <c r="A191"/>
      <c r="B191"/>
      <c r="C191"/>
      <c r="D191"/>
      <c r="E191"/>
    </row>
    <row r="192" spans="1:5" ht="12.75">
      <c r="A192"/>
      <c r="B192"/>
      <c r="C192"/>
      <c r="D192"/>
      <c r="E192"/>
    </row>
    <row r="193" spans="1:5" ht="12.75">
      <c r="A193"/>
      <c r="B193"/>
      <c r="C193"/>
      <c r="D193"/>
      <c r="E193"/>
    </row>
    <row r="194" spans="1:5" ht="12.75">
      <c r="A194"/>
      <c r="B194"/>
      <c r="C194"/>
      <c r="D194"/>
      <c r="E194"/>
    </row>
    <row r="195" spans="1:5" ht="12.75">
      <c r="A195"/>
      <c r="B195"/>
      <c r="C195"/>
      <c r="D195"/>
      <c r="E195"/>
    </row>
    <row r="196" spans="1:5" ht="12.75">
      <c r="A196"/>
      <c r="B196"/>
      <c r="C196"/>
      <c r="D196"/>
      <c r="E196"/>
    </row>
    <row r="197" spans="1:5" ht="12.75">
      <c r="A197"/>
      <c r="B197"/>
      <c r="C197"/>
      <c r="D197"/>
      <c r="E197"/>
    </row>
    <row r="198" spans="1:5" ht="12.75">
      <c r="A198"/>
      <c r="B198"/>
      <c r="C198"/>
      <c r="D198"/>
      <c r="E198"/>
    </row>
    <row r="199" spans="1:5" ht="12.75">
      <c r="A199"/>
      <c r="B199"/>
      <c r="C199"/>
      <c r="D199"/>
      <c r="E199"/>
    </row>
    <row r="200" spans="1:5" ht="12.75">
      <c r="A200"/>
      <c r="B200"/>
      <c r="C200"/>
      <c r="D200"/>
      <c r="E200"/>
    </row>
    <row r="201" spans="1:5" ht="12.75">
      <c r="A201"/>
      <c r="B201"/>
      <c r="C201"/>
      <c r="D201"/>
      <c r="E201"/>
    </row>
    <row r="202" spans="1:5" ht="12.75">
      <c r="A202"/>
      <c r="B202"/>
      <c r="C202"/>
      <c r="D202"/>
      <c r="E202"/>
    </row>
    <row r="203" spans="1:5" ht="12.75">
      <c r="A203"/>
      <c r="B203"/>
      <c r="C203"/>
      <c r="D203"/>
      <c r="E203"/>
    </row>
    <row r="204" spans="1:5" ht="12.75">
      <c r="A204"/>
      <c r="B204"/>
      <c r="C204"/>
      <c r="D204"/>
      <c r="E204"/>
    </row>
    <row r="205" spans="1:5" ht="12.75">
      <c r="A205"/>
      <c r="B205"/>
      <c r="C205"/>
      <c r="D205"/>
      <c r="E205"/>
    </row>
    <row r="206" spans="1:5" ht="12.75">
      <c r="A206"/>
      <c r="B206"/>
      <c r="C206"/>
      <c r="D206"/>
      <c r="E206"/>
    </row>
    <row r="207" spans="1:5" ht="12.75">
      <c r="A207"/>
      <c r="B207"/>
      <c r="C207"/>
      <c r="D207"/>
      <c r="E207"/>
    </row>
    <row r="208" spans="1:5" ht="12.75">
      <c r="A208"/>
      <c r="B208"/>
      <c r="C208"/>
      <c r="D208"/>
      <c r="E208"/>
    </row>
    <row r="209" spans="1:5" ht="12.75">
      <c r="A209"/>
      <c r="B209"/>
      <c r="C209"/>
      <c r="D209"/>
      <c r="E209"/>
    </row>
    <row r="210" spans="1:5" ht="12.75">
      <c r="A210"/>
      <c r="B210"/>
      <c r="C210"/>
      <c r="D210"/>
      <c r="E210"/>
    </row>
    <row r="211" spans="1:5" ht="12.75">
      <c r="A211"/>
      <c r="B211"/>
      <c r="C211"/>
      <c r="D211"/>
      <c r="E211"/>
    </row>
    <row r="212" spans="1:5" ht="12.75">
      <c r="A212"/>
      <c r="B212"/>
      <c r="C212"/>
      <c r="D212"/>
      <c r="E212"/>
    </row>
    <row r="213" spans="1:5" ht="12.75">
      <c r="A213"/>
      <c r="B213"/>
      <c r="C213"/>
      <c r="D213"/>
      <c r="E213"/>
    </row>
    <row r="214" spans="1:5" ht="12.75">
      <c r="A214"/>
      <c r="B214"/>
      <c r="C214"/>
      <c r="D214"/>
      <c r="E214"/>
    </row>
    <row r="215" spans="1:5" ht="12.75">
      <c r="A215"/>
      <c r="B215"/>
      <c r="C215"/>
      <c r="D215"/>
      <c r="E215"/>
    </row>
    <row r="216" spans="1:5" ht="12.75">
      <c r="A216"/>
      <c r="B216"/>
      <c r="C216"/>
      <c r="D216"/>
      <c r="E216"/>
    </row>
    <row r="217" spans="1:5" ht="12.75">
      <c r="A217"/>
      <c r="B217"/>
      <c r="C217"/>
      <c r="D217"/>
      <c r="E217"/>
    </row>
    <row r="218" spans="1:5" ht="12.75">
      <c r="A218"/>
      <c r="B218"/>
      <c r="C218"/>
      <c r="D218"/>
      <c r="E218"/>
    </row>
    <row r="219" spans="1:5" ht="12.75">
      <c r="A219"/>
      <c r="B219"/>
      <c r="C219"/>
      <c r="D219"/>
      <c r="E219"/>
    </row>
    <row r="220" spans="1:5" ht="12.75">
      <c r="A220"/>
      <c r="B220"/>
      <c r="C220"/>
      <c r="D220"/>
      <c r="E220"/>
    </row>
    <row r="221" spans="1:5" ht="12.75">
      <c r="A221"/>
      <c r="B221"/>
      <c r="C221"/>
      <c r="D221"/>
      <c r="E221"/>
    </row>
    <row r="222" spans="1:5" ht="12.75">
      <c r="A222"/>
      <c r="B222"/>
      <c r="C222"/>
      <c r="D222"/>
      <c r="E222"/>
    </row>
    <row r="223" spans="1:5" ht="12.75">
      <c r="A223"/>
      <c r="B223"/>
      <c r="C223"/>
      <c r="D223"/>
      <c r="E223"/>
    </row>
    <row r="224" spans="1:5" ht="12.75">
      <c r="A224"/>
      <c r="B224"/>
      <c r="C224"/>
      <c r="D224"/>
      <c r="E224"/>
    </row>
    <row r="225" spans="1:5" ht="12.75">
      <c r="A225"/>
      <c r="B225"/>
      <c r="C225"/>
      <c r="D225"/>
      <c r="E225"/>
    </row>
    <row r="226" spans="1:5" ht="12.75">
      <c r="A226"/>
      <c r="B226"/>
      <c r="C226"/>
      <c r="D226"/>
      <c r="E226"/>
    </row>
    <row r="227" spans="1:5" ht="12.75">
      <c r="A227"/>
      <c r="B227"/>
      <c r="C227"/>
      <c r="D227"/>
      <c r="E227"/>
    </row>
    <row r="228" spans="1:5" ht="12.75">
      <c r="A228"/>
      <c r="B228"/>
      <c r="C228"/>
      <c r="D228"/>
      <c r="E228"/>
    </row>
    <row r="229" spans="1:5" ht="12.75">
      <c r="A229"/>
      <c r="B229"/>
      <c r="C229"/>
      <c r="D229"/>
      <c r="E229"/>
    </row>
    <row r="230" spans="1:5" ht="12.75">
      <c r="A230"/>
      <c r="B230"/>
      <c r="C230"/>
      <c r="D230"/>
      <c r="E230"/>
    </row>
    <row r="231" spans="1:5" ht="12.75">
      <c r="A231"/>
      <c r="B231"/>
      <c r="C231"/>
      <c r="D231"/>
      <c r="E231"/>
    </row>
    <row r="232" spans="1:5" ht="12.75">
      <c r="A232"/>
      <c r="B232"/>
      <c r="C232"/>
      <c r="D232"/>
      <c r="E232"/>
    </row>
    <row r="233" spans="1:5" ht="12.75">
      <c r="A233"/>
      <c r="B233"/>
      <c r="C233"/>
      <c r="D233"/>
      <c r="E233"/>
    </row>
    <row r="234" spans="1:5" ht="12.75">
      <c r="A234"/>
      <c r="B234"/>
      <c r="C234"/>
      <c r="D234"/>
      <c r="E234"/>
    </row>
    <row r="235" spans="1:5" ht="12.75">
      <c r="A235"/>
      <c r="B235"/>
      <c r="C235"/>
      <c r="D235"/>
      <c r="E235"/>
    </row>
    <row r="236" spans="1:5" ht="12.75">
      <c r="A236"/>
      <c r="B236"/>
      <c r="C236"/>
      <c r="D236"/>
      <c r="E236"/>
    </row>
    <row r="237" spans="1:5" ht="12.75">
      <c r="A237"/>
      <c r="B237"/>
      <c r="C237"/>
      <c r="D237"/>
      <c r="E237"/>
    </row>
    <row r="238" spans="1:5" ht="12.75">
      <c r="A238"/>
      <c r="B238"/>
      <c r="C238"/>
      <c r="D238"/>
      <c r="E238"/>
    </row>
    <row r="239" spans="1:5" ht="12.75">
      <c r="A239"/>
      <c r="B239"/>
      <c r="C239"/>
      <c r="D239"/>
      <c r="E239"/>
    </row>
    <row r="240" spans="1:5" ht="12.75">
      <c r="A240"/>
      <c r="B240"/>
      <c r="C240"/>
      <c r="D240"/>
      <c r="E240"/>
    </row>
    <row r="241" spans="1:5" ht="12.75">
      <c r="A241"/>
      <c r="B241"/>
      <c r="C241"/>
      <c r="D241"/>
      <c r="E241"/>
    </row>
    <row r="242" spans="1:5" ht="12.75">
      <c r="A242"/>
      <c r="B242"/>
      <c r="C242"/>
      <c r="D242"/>
      <c r="E242"/>
    </row>
    <row r="243" spans="1:5" ht="12.75">
      <c r="A243"/>
      <c r="B243"/>
      <c r="C243"/>
      <c r="D243"/>
      <c r="E243"/>
    </row>
    <row r="244" spans="1:5" ht="12.75">
      <c r="A244"/>
      <c r="B244"/>
      <c r="C244"/>
      <c r="D244"/>
      <c r="E244"/>
    </row>
    <row r="245" spans="1:5" ht="12.75">
      <c r="A245"/>
      <c r="B245"/>
      <c r="C245"/>
      <c r="D245"/>
      <c r="E245"/>
    </row>
    <row r="246" spans="1:5" ht="12.75">
      <c r="A246"/>
      <c r="B246"/>
      <c r="C246"/>
      <c r="D246"/>
      <c r="E246"/>
    </row>
    <row r="247" spans="1:5" ht="12.75">
      <c r="A247"/>
      <c r="B247"/>
      <c r="C247"/>
      <c r="D247"/>
      <c r="E247"/>
    </row>
    <row r="248" spans="1:5" ht="12.75">
      <c r="A248"/>
      <c r="B248"/>
      <c r="C248"/>
      <c r="D248"/>
      <c r="E248"/>
    </row>
    <row r="249" spans="1:5" ht="12.75">
      <c r="A249"/>
      <c r="B249"/>
      <c r="C249"/>
      <c r="D249"/>
      <c r="E249"/>
    </row>
    <row r="250" spans="1:5" ht="12.75">
      <c r="A250"/>
      <c r="B250"/>
      <c r="C250"/>
      <c r="D250"/>
      <c r="E250"/>
    </row>
    <row r="251" spans="1:5" ht="12.75">
      <c r="A251"/>
      <c r="B251"/>
      <c r="C251"/>
      <c r="D251"/>
      <c r="E251"/>
    </row>
    <row r="252" spans="1:5" ht="12.75">
      <c r="A252"/>
      <c r="B252"/>
      <c r="C252"/>
      <c r="D252"/>
      <c r="E252"/>
    </row>
    <row r="253" spans="1:5" ht="12.75">
      <c r="A253"/>
      <c r="B253"/>
      <c r="C253"/>
      <c r="D253"/>
      <c r="E253"/>
    </row>
    <row r="254" spans="1:5" ht="12.75">
      <c r="A254"/>
      <c r="B254"/>
      <c r="C254"/>
      <c r="D254"/>
      <c r="E254"/>
    </row>
    <row r="255" spans="1:5" ht="12.75">
      <c r="A255"/>
      <c r="B255"/>
      <c r="C255"/>
      <c r="D255"/>
      <c r="E255"/>
    </row>
    <row r="256" spans="1:5" ht="12.75">
      <c r="A256"/>
      <c r="B256"/>
      <c r="C256"/>
      <c r="D256"/>
      <c r="E256"/>
    </row>
    <row r="257" spans="1:5" ht="12.75">
      <c r="A257"/>
      <c r="B257"/>
      <c r="C257"/>
      <c r="D257"/>
      <c r="E257"/>
    </row>
    <row r="258" spans="1:5" ht="12.75">
      <c r="A258"/>
      <c r="B258"/>
      <c r="C258"/>
      <c r="D258"/>
      <c r="E258"/>
    </row>
    <row r="259" spans="1:5" ht="12.75">
      <c r="A259"/>
      <c r="B259"/>
      <c r="C259"/>
      <c r="D259"/>
      <c r="E259"/>
    </row>
    <row r="260" spans="1:5" ht="12.75">
      <c r="A260"/>
      <c r="B260"/>
      <c r="C260"/>
      <c r="D260"/>
      <c r="E260"/>
    </row>
    <row r="261" spans="1:5" ht="12.75">
      <c r="A261"/>
      <c r="B261"/>
      <c r="C261"/>
      <c r="D261"/>
      <c r="E261"/>
    </row>
    <row r="262" spans="1:5" ht="12.75">
      <c r="A262"/>
      <c r="B262"/>
      <c r="C262"/>
      <c r="D262"/>
      <c r="E262"/>
    </row>
    <row r="263" spans="1:5" ht="12.75">
      <c r="A263"/>
      <c r="B263"/>
      <c r="C263"/>
      <c r="D263"/>
      <c r="E263"/>
    </row>
    <row r="264" spans="1:5" ht="12.75">
      <c r="A264"/>
      <c r="B264"/>
      <c r="C264"/>
      <c r="D264"/>
      <c r="E264"/>
    </row>
    <row r="265" spans="1:5" ht="12.75">
      <c r="A265"/>
      <c r="B265"/>
      <c r="C265"/>
      <c r="D265"/>
      <c r="E265"/>
    </row>
    <row r="266" spans="1:5" ht="12.75">
      <c r="A266"/>
      <c r="B266"/>
      <c r="C266"/>
      <c r="D266"/>
      <c r="E266"/>
    </row>
    <row r="267" spans="1:5" ht="12.75">
      <c r="A267"/>
      <c r="B267"/>
      <c r="C267"/>
      <c r="D267"/>
      <c r="E267"/>
    </row>
    <row r="268" spans="1:5" ht="12.75">
      <c r="A268"/>
      <c r="B268"/>
      <c r="C268"/>
      <c r="D268"/>
      <c r="E268"/>
    </row>
    <row r="269" spans="1:5" ht="12.75">
      <c r="A269"/>
      <c r="B269"/>
      <c r="C269"/>
      <c r="D269"/>
      <c r="E269"/>
    </row>
    <row r="270" spans="1:5" ht="12.75">
      <c r="A270"/>
      <c r="B270"/>
      <c r="C270"/>
      <c r="D270"/>
      <c r="E270"/>
    </row>
    <row r="271" spans="1:5" ht="12.75">
      <c r="A271"/>
      <c r="B271"/>
      <c r="C271"/>
      <c r="D271"/>
      <c r="E271"/>
    </row>
    <row r="272" spans="1:5" ht="12.75">
      <c r="A272"/>
      <c r="B272"/>
      <c r="C272"/>
      <c r="D272"/>
      <c r="E272"/>
    </row>
    <row r="273" spans="1:5" ht="12.75">
      <c r="A273"/>
      <c r="B273"/>
      <c r="C273"/>
      <c r="D273"/>
      <c r="E273"/>
    </row>
    <row r="274" spans="1:5" ht="12.75">
      <c r="A274"/>
      <c r="B274"/>
      <c r="C274"/>
      <c r="D274"/>
      <c r="E274"/>
    </row>
    <row r="275" spans="1:5" ht="12.75">
      <c r="A275"/>
      <c r="B275"/>
      <c r="C275"/>
      <c r="D275"/>
      <c r="E275"/>
    </row>
    <row r="276" spans="1:5" ht="12.75">
      <c r="A276"/>
      <c r="B276"/>
      <c r="C276"/>
      <c r="D276"/>
      <c r="E276"/>
    </row>
    <row r="277" spans="1:5" ht="12.75">
      <c r="A277"/>
      <c r="B277"/>
      <c r="C277"/>
      <c r="D277"/>
      <c r="E277"/>
    </row>
    <row r="278" spans="1:5" ht="12.75">
      <c r="A278"/>
      <c r="B278"/>
      <c r="C278"/>
      <c r="D278"/>
      <c r="E278"/>
    </row>
    <row r="279" spans="1:5" ht="12.75">
      <c r="A279"/>
      <c r="B279"/>
      <c r="C279"/>
      <c r="D279"/>
      <c r="E279"/>
    </row>
    <row r="280" spans="1:5" ht="12.75">
      <c r="A280"/>
      <c r="B280"/>
      <c r="C280"/>
      <c r="D280"/>
      <c r="E280"/>
    </row>
    <row r="281" spans="1:5" ht="12.75">
      <c r="A281"/>
      <c r="B281"/>
      <c r="C281"/>
      <c r="D281"/>
      <c r="E281"/>
    </row>
    <row r="282" spans="1:5" ht="12.75">
      <c r="A282"/>
      <c r="B282"/>
      <c r="C282"/>
      <c r="D282"/>
      <c r="E282"/>
    </row>
    <row r="283" spans="1:5" ht="12.75">
      <c r="A283"/>
      <c r="B283"/>
      <c r="C283"/>
      <c r="D283"/>
      <c r="E283"/>
    </row>
    <row r="284" spans="1:5" ht="12.75">
      <c r="A284"/>
      <c r="B284"/>
      <c r="C284"/>
      <c r="D284"/>
      <c r="E284"/>
    </row>
    <row r="285" spans="1:5" ht="12.75">
      <c r="A285"/>
      <c r="B285"/>
      <c r="C285"/>
      <c r="D285"/>
      <c r="E285"/>
    </row>
    <row r="286" spans="1:5" ht="12.75">
      <c r="A286"/>
      <c r="B286"/>
      <c r="C286"/>
      <c r="D286"/>
      <c r="E286"/>
    </row>
    <row r="287" spans="1:5" ht="12.75">
      <c r="A287"/>
      <c r="B287"/>
      <c r="C287"/>
      <c r="D287"/>
      <c r="E287"/>
    </row>
    <row r="288" spans="1:5" ht="12.75">
      <c r="A288"/>
      <c r="B288"/>
      <c r="C288"/>
      <c r="D288"/>
      <c r="E288"/>
    </row>
    <row r="289" spans="1:5" ht="12.75">
      <c r="A289"/>
      <c r="B289"/>
      <c r="C289"/>
      <c r="D289"/>
      <c r="E289"/>
    </row>
    <row r="290" spans="1:5" ht="12.75">
      <c r="A290"/>
      <c r="B290"/>
      <c r="C290"/>
      <c r="D290"/>
      <c r="E290"/>
    </row>
    <row r="291" spans="1:5" ht="12.75">
      <c r="A291"/>
      <c r="B291"/>
      <c r="C291"/>
      <c r="D291"/>
      <c r="E291"/>
    </row>
    <row r="292" spans="1:5" ht="12.75">
      <c r="A292"/>
      <c r="B292"/>
      <c r="C292"/>
      <c r="D292"/>
      <c r="E292"/>
    </row>
    <row r="293" spans="1:5" ht="12.75">
      <c r="A293"/>
      <c r="B293"/>
      <c r="C293"/>
      <c r="D293"/>
      <c r="E293"/>
    </row>
    <row r="294" spans="1:5" ht="12.75">
      <c r="A294"/>
      <c r="B294"/>
      <c r="C294"/>
      <c r="D294"/>
      <c r="E294"/>
    </row>
    <row r="295" spans="1:5" ht="12.75">
      <c r="A295"/>
      <c r="B295"/>
      <c r="C295"/>
      <c r="D295"/>
      <c r="E295"/>
    </row>
    <row r="296" spans="1:5" ht="12.75">
      <c r="A296"/>
      <c r="B296"/>
      <c r="C296"/>
      <c r="D296"/>
      <c r="E296"/>
    </row>
    <row r="297" spans="1:5" ht="12.75">
      <c r="A297"/>
      <c r="B297"/>
      <c r="C297"/>
      <c r="D297"/>
      <c r="E297"/>
    </row>
    <row r="298" spans="1:5" ht="12.75">
      <c r="A298"/>
      <c r="B298"/>
      <c r="C298"/>
      <c r="D298"/>
      <c r="E298"/>
    </row>
    <row r="299" spans="1:5" ht="12.75">
      <c r="A299"/>
      <c r="B299"/>
      <c r="C299"/>
      <c r="D299"/>
      <c r="E299"/>
    </row>
    <row r="300" spans="1:5" ht="12.75">
      <c r="A300"/>
      <c r="B300"/>
      <c r="C300"/>
      <c r="D300"/>
      <c r="E300"/>
    </row>
    <row r="301" spans="1:5" ht="12.75">
      <c r="A301"/>
      <c r="B301"/>
      <c r="C301"/>
      <c r="D301"/>
      <c r="E301"/>
    </row>
    <row r="302" spans="1:5" ht="12.75">
      <c r="A302"/>
      <c r="B302"/>
      <c r="C302"/>
      <c r="D302"/>
      <c r="E302"/>
    </row>
    <row r="303" spans="1:5" ht="12.75">
      <c r="A303"/>
      <c r="B303"/>
      <c r="C303"/>
      <c r="D303"/>
      <c r="E303"/>
    </row>
    <row r="304" spans="1:5" ht="12.75">
      <c r="A304"/>
      <c r="B304"/>
      <c r="C304"/>
      <c r="D304"/>
      <c r="E304"/>
    </row>
    <row r="305" spans="1:5" ht="12.75">
      <c r="A305"/>
      <c r="B305"/>
      <c r="C305"/>
      <c r="D305"/>
      <c r="E305"/>
    </row>
    <row r="306" spans="1:5" ht="12.75">
      <c r="A306"/>
      <c r="B306"/>
      <c r="C306"/>
      <c r="D306"/>
      <c r="E306"/>
    </row>
    <row r="307" spans="1:5" ht="12.75">
      <c r="A307"/>
      <c r="B307"/>
      <c r="C307"/>
      <c r="D307"/>
      <c r="E307"/>
    </row>
    <row r="308" spans="1:5" ht="12.75">
      <c r="A308"/>
      <c r="B308"/>
      <c r="C308"/>
      <c r="D308"/>
      <c r="E308"/>
    </row>
    <row r="309" spans="1:5" ht="12.75">
      <c r="A309"/>
      <c r="B309"/>
      <c r="C309"/>
      <c r="D309"/>
      <c r="E309"/>
    </row>
    <row r="310" spans="1:5" ht="12.75">
      <c r="A310"/>
      <c r="B310"/>
      <c r="C310"/>
      <c r="D310"/>
      <c r="E310"/>
    </row>
    <row r="311" spans="1:5" ht="12.75">
      <c r="A311"/>
      <c r="B311"/>
      <c r="C311"/>
      <c r="D311"/>
      <c r="E311"/>
    </row>
    <row r="312" spans="1:5" ht="12.75">
      <c r="A312"/>
      <c r="B312"/>
      <c r="C312"/>
      <c r="D312"/>
      <c r="E312"/>
    </row>
    <row r="313" spans="1:5" ht="12.75">
      <c r="A313"/>
      <c r="B313"/>
      <c r="C313"/>
      <c r="D313"/>
      <c r="E313"/>
    </row>
    <row r="314" spans="1:5" ht="12.75">
      <c r="A314"/>
      <c r="B314"/>
      <c r="C314"/>
      <c r="D314"/>
      <c r="E314"/>
    </row>
    <row r="315" spans="1:5" ht="12.75">
      <c r="A315"/>
      <c r="B315"/>
      <c r="C315"/>
      <c r="D315"/>
      <c r="E315"/>
    </row>
    <row r="316" spans="1:5" ht="12.75">
      <c r="A316"/>
      <c r="B316"/>
      <c r="C316"/>
      <c r="D316"/>
      <c r="E316"/>
    </row>
    <row r="317" spans="1:5" ht="12.75">
      <c r="A317"/>
      <c r="B317"/>
      <c r="C317"/>
      <c r="D317"/>
      <c r="E317"/>
    </row>
    <row r="318" spans="1:5" ht="12.75">
      <c r="A318"/>
      <c r="B318"/>
      <c r="C318"/>
      <c r="D318"/>
      <c r="E318"/>
    </row>
    <row r="319" spans="1:5" ht="12.75">
      <c r="A319"/>
      <c r="B319"/>
      <c r="C319"/>
      <c r="D319"/>
      <c r="E319"/>
    </row>
    <row r="320" spans="1:5" ht="12.75">
      <c r="A320"/>
      <c r="B320"/>
      <c r="C320"/>
      <c r="D320"/>
      <c r="E320"/>
    </row>
    <row r="321" spans="1:5" ht="12.75">
      <c r="A321"/>
      <c r="B321"/>
      <c r="C321"/>
      <c r="D321"/>
      <c r="E321"/>
    </row>
    <row r="322" spans="1:5" ht="12.75">
      <c r="A322"/>
      <c r="B322"/>
      <c r="C322"/>
      <c r="D322"/>
      <c r="E322"/>
    </row>
    <row r="323" spans="1:5" ht="12.75">
      <c r="A323"/>
      <c r="B323"/>
      <c r="C323"/>
      <c r="D323"/>
      <c r="E323"/>
    </row>
    <row r="324" spans="1:5" ht="12.75">
      <c r="A324"/>
      <c r="B324"/>
      <c r="C324"/>
      <c r="D324"/>
      <c r="E324"/>
    </row>
    <row r="325" spans="1:5" ht="12.75">
      <c r="A325"/>
      <c r="B325"/>
      <c r="C325"/>
      <c r="D325"/>
      <c r="E325"/>
    </row>
    <row r="326" spans="1:5" ht="12.75">
      <c r="A326"/>
      <c r="B326"/>
      <c r="C326"/>
      <c r="D326"/>
      <c r="E326"/>
    </row>
    <row r="327" spans="1:5" ht="12.75">
      <c r="A327"/>
      <c r="B327"/>
      <c r="C327"/>
      <c r="D327"/>
      <c r="E327"/>
    </row>
    <row r="328" spans="1:5" ht="12.75">
      <c r="A328"/>
      <c r="B328"/>
      <c r="C328"/>
      <c r="D328"/>
      <c r="E328"/>
    </row>
    <row r="329" spans="1:5" ht="12.75">
      <c r="A329"/>
      <c r="B329"/>
      <c r="C329"/>
      <c r="D329"/>
      <c r="E329"/>
    </row>
    <row r="330" spans="1:5" ht="12.75">
      <c r="A330"/>
      <c r="B330"/>
      <c r="C330"/>
      <c r="D330"/>
      <c r="E330"/>
    </row>
    <row r="331" spans="1:5" ht="12.75">
      <c r="A331"/>
      <c r="B331"/>
      <c r="C331"/>
      <c r="D331"/>
      <c r="E331"/>
    </row>
    <row r="332" spans="1:5" ht="12.75">
      <c r="A332"/>
      <c r="B332"/>
      <c r="C332"/>
      <c r="D332"/>
      <c r="E332"/>
    </row>
    <row r="333" spans="1:5" ht="12.75">
      <c r="A333"/>
      <c r="B333"/>
      <c r="C333"/>
      <c r="D333"/>
      <c r="E333"/>
    </row>
    <row r="334" spans="1:5" ht="12.75">
      <c r="A334"/>
      <c r="B334"/>
      <c r="C334"/>
      <c r="D334"/>
      <c r="E334"/>
    </row>
    <row r="335" spans="1:5" ht="12.75">
      <c r="A335"/>
      <c r="B335"/>
      <c r="C335"/>
      <c r="D335"/>
      <c r="E335"/>
    </row>
    <row r="336" spans="1:5" ht="12.75">
      <c r="A336"/>
      <c r="B336"/>
      <c r="C336"/>
      <c r="D336"/>
      <c r="E336"/>
    </row>
    <row r="337" spans="1:5" ht="12.75">
      <c r="A337"/>
      <c r="B337"/>
      <c r="C337"/>
      <c r="D337"/>
      <c r="E337"/>
    </row>
    <row r="338" spans="1:5" ht="12.75">
      <c r="A338"/>
      <c r="B338"/>
      <c r="C338"/>
      <c r="D338"/>
      <c r="E338"/>
    </row>
    <row r="339" spans="1:5" ht="12.75">
      <c r="A339"/>
      <c r="B339"/>
      <c r="C339"/>
      <c r="D339"/>
      <c r="E339"/>
    </row>
    <row r="340" spans="1:5" ht="12.75">
      <c r="A340"/>
      <c r="B340"/>
      <c r="C340"/>
      <c r="D340"/>
      <c r="E340"/>
    </row>
    <row r="341" spans="1:5" ht="12.75">
      <c r="A341"/>
      <c r="B341"/>
      <c r="C341"/>
      <c r="D341"/>
      <c r="E341"/>
    </row>
    <row r="342" spans="1:5" ht="12.75">
      <c r="A342"/>
      <c r="B342"/>
      <c r="C342"/>
      <c r="D342"/>
      <c r="E342"/>
    </row>
    <row r="343" spans="1:5" ht="12.75">
      <c r="A343"/>
      <c r="B343"/>
      <c r="C343"/>
      <c r="D343"/>
      <c r="E343"/>
    </row>
    <row r="344" spans="1:5" ht="12.75">
      <c r="A344"/>
      <c r="B344"/>
      <c r="C344"/>
      <c r="D344"/>
      <c r="E344"/>
    </row>
    <row r="345" spans="1:5" ht="12.75">
      <c r="A345"/>
      <c r="B345"/>
      <c r="C345"/>
      <c r="D345"/>
      <c r="E345"/>
    </row>
    <row r="346" spans="1:5" ht="12.75">
      <c r="A346"/>
      <c r="B346"/>
      <c r="C346"/>
      <c r="D346"/>
      <c r="E346"/>
    </row>
    <row r="347" spans="1:5" ht="12.75">
      <c r="A347"/>
      <c r="B347"/>
      <c r="C347"/>
      <c r="D347"/>
      <c r="E347"/>
    </row>
    <row r="348" spans="1:5" ht="12.75">
      <c r="A348"/>
      <c r="B348"/>
      <c r="C348"/>
      <c r="D348"/>
      <c r="E348"/>
    </row>
    <row r="349" spans="1:5" ht="12.75">
      <c r="A349"/>
      <c r="B349"/>
      <c r="C349"/>
      <c r="D349"/>
      <c r="E349"/>
    </row>
    <row r="350" spans="1:5" ht="12.75">
      <c r="A350"/>
      <c r="B350"/>
      <c r="C350"/>
      <c r="D350"/>
      <c r="E350"/>
    </row>
    <row r="351" spans="1:5" ht="12.75">
      <c r="A351"/>
      <c r="B351"/>
      <c r="C351"/>
      <c r="D351"/>
      <c r="E351"/>
    </row>
    <row r="352" spans="1:5" ht="12.75">
      <c r="A352"/>
      <c r="B352"/>
      <c r="C352"/>
      <c r="D352"/>
      <c r="E352"/>
    </row>
    <row r="353" spans="1:5" ht="12.75">
      <c r="A353"/>
      <c r="B353"/>
      <c r="C353"/>
      <c r="D353"/>
      <c r="E353"/>
    </row>
    <row r="354" spans="1:5" ht="12.75">
      <c r="A354"/>
      <c r="B354"/>
      <c r="C354"/>
      <c r="D354"/>
      <c r="E354"/>
    </row>
    <row r="355" spans="1:5" ht="12.75">
      <c r="A355"/>
      <c r="B355"/>
      <c r="C355"/>
      <c r="D355"/>
      <c r="E355"/>
    </row>
    <row r="356" spans="1:5" ht="12.75">
      <c r="A356"/>
      <c r="B356"/>
      <c r="C356"/>
      <c r="D356"/>
      <c r="E356"/>
    </row>
    <row r="357" spans="1:5" ht="12.75">
      <c r="A357"/>
      <c r="B357"/>
      <c r="C357"/>
      <c r="D357"/>
      <c r="E357"/>
    </row>
    <row r="358" spans="1:5" ht="12.75">
      <c r="A358"/>
      <c r="B358"/>
      <c r="C358"/>
      <c r="D358"/>
      <c r="E358"/>
    </row>
    <row r="359" spans="1:5" ht="12.75">
      <c r="A359"/>
      <c r="B359"/>
      <c r="C359"/>
      <c r="D359"/>
      <c r="E359"/>
    </row>
    <row r="360" spans="1:5" ht="12.75">
      <c r="A360"/>
      <c r="B360"/>
      <c r="C360"/>
      <c r="D360"/>
      <c r="E360"/>
    </row>
    <row r="361" spans="1:5" ht="12.75">
      <c r="A361"/>
      <c r="B361"/>
      <c r="C361"/>
      <c r="D361"/>
      <c r="E361"/>
    </row>
    <row r="362" spans="1:5" ht="12.75">
      <c r="A362"/>
      <c r="B362"/>
      <c r="C362"/>
      <c r="D362"/>
      <c r="E362"/>
    </row>
    <row r="363" spans="1:5" ht="12.75">
      <c r="A363"/>
      <c r="B363"/>
      <c r="C363"/>
      <c r="D363"/>
      <c r="E363"/>
    </row>
    <row r="364" spans="1:5" ht="12.75">
      <c r="A364"/>
      <c r="B364"/>
      <c r="C364"/>
      <c r="D364"/>
      <c r="E364"/>
    </row>
    <row r="365" spans="1:5" ht="12.75">
      <c r="A365"/>
      <c r="B365"/>
      <c r="C365"/>
      <c r="D365"/>
      <c r="E365"/>
    </row>
    <row r="366" spans="1:5" ht="12.75">
      <c r="A366"/>
      <c r="B366"/>
      <c r="C366"/>
      <c r="D366"/>
      <c r="E366"/>
    </row>
    <row r="367" spans="1:5" ht="12.75">
      <c r="A367"/>
      <c r="B367"/>
      <c r="C367"/>
      <c r="D367"/>
      <c r="E367"/>
    </row>
  </sheetData>
  <mergeCells count="1">
    <mergeCell ref="A1:B1"/>
  </mergeCells>
  <printOptions/>
  <pageMargins left="0.75" right="0.75" top="1" bottom="1" header="0" footer="0"/>
  <pageSetup orientation="portrait" paperSize="9"/>
</worksheet>
</file>

<file path=xl/worksheets/sheet6.xml><?xml version="1.0" encoding="utf-8"?>
<worksheet xmlns="http://schemas.openxmlformats.org/spreadsheetml/2006/main" xmlns:r="http://schemas.openxmlformats.org/officeDocument/2006/relationships">
  <dimension ref="A1:G136"/>
  <sheetViews>
    <sheetView tabSelected="1" workbookViewId="0" topLeftCell="A115">
      <selection activeCell="H126" sqref="H126"/>
    </sheetView>
  </sheetViews>
  <sheetFormatPr defaultColWidth="11.421875" defaultRowHeight="12.75"/>
  <cols>
    <col min="1" max="1" width="26.00390625" style="2" customWidth="1"/>
    <col min="2" max="4" width="11.7109375" style="2" customWidth="1"/>
    <col min="5" max="7" width="9.8515625" style="2" customWidth="1"/>
    <col min="8" max="16384" width="11.421875" style="2" customWidth="1"/>
  </cols>
  <sheetData>
    <row r="1" ht="11.25">
      <c r="A1" s="79" t="s">
        <v>490</v>
      </c>
    </row>
    <row r="3" spans="1:7" ht="21" customHeight="1">
      <c r="A3" s="18" t="s">
        <v>359</v>
      </c>
      <c r="B3" s="18" t="s">
        <v>5</v>
      </c>
      <c r="C3" s="19"/>
      <c r="D3" s="19"/>
      <c r="E3" s="20"/>
      <c r="F3"/>
      <c r="G3"/>
    </row>
    <row r="4" spans="1:7" ht="18.75" customHeight="1">
      <c r="A4" s="18" t="s">
        <v>4</v>
      </c>
      <c r="B4" s="21" t="s">
        <v>15</v>
      </c>
      <c r="C4" s="22" t="s">
        <v>27</v>
      </c>
      <c r="D4" s="22" t="s">
        <v>41</v>
      </c>
      <c r="E4" s="23" t="s">
        <v>236</v>
      </c>
      <c r="F4"/>
      <c r="G4"/>
    </row>
    <row r="5" spans="1:7" ht="56.25">
      <c r="A5" s="21" t="s">
        <v>168</v>
      </c>
      <c r="B5" s="24"/>
      <c r="C5" s="25">
        <v>1</v>
      </c>
      <c r="D5" s="25"/>
      <c r="E5" s="26">
        <v>1</v>
      </c>
      <c r="F5"/>
      <c r="G5"/>
    </row>
    <row r="6" spans="1:7" ht="22.5">
      <c r="A6" s="28" t="s">
        <v>110</v>
      </c>
      <c r="B6" s="29">
        <v>1</v>
      </c>
      <c r="C6" s="30"/>
      <c r="D6" s="30"/>
      <c r="E6" s="31">
        <v>1</v>
      </c>
      <c r="F6"/>
      <c r="G6"/>
    </row>
    <row r="7" spans="1:7" ht="22.5">
      <c r="A7" s="28" t="s">
        <v>122</v>
      </c>
      <c r="B7" s="29"/>
      <c r="C7" s="30">
        <v>1</v>
      </c>
      <c r="D7" s="30"/>
      <c r="E7" s="31">
        <v>1</v>
      </c>
      <c r="F7"/>
      <c r="G7"/>
    </row>
    <row r="8" spans="1:7" ht="12.75">
      <c r="A8" s="28" t="s">
        <v>176</v>
      </c>
      <c r="B8" s="29">
        <v>1</v>
      </c>
      <c r="C8" s="30">
        <v>2</v>
      </c>
      <c r="D8" s="30">
        <v>1</v>
      </c>
      <c r="E8" s="31">
        <v>4</v>
      </c>
      <c r="F8"/>
      <c r="G8"/>
    </row>
    <row r="9" spans="1:7" ht="12.75">
      <c r="A9" s="28" t="s">
        <v>78</v>
      </c>
      <c r="B9" s="29"/>
      <c r="C9" s="30">
        <v>1</v>
      </c>
      <c r="D9" s="30"/>
      <c r="E9" s="31">
        <v>1</v>
      </c>
      <c r="F9"/>
      <c r="G9"/>
    </row>
    <row r="10" spans="1:7" ht="12.75">
      <c r="A10" s="28" t="s">
        <v>93</v>
      </c>
      <c r="B10" s="29"/>
      <c r="C10" s="30"/>
      <c r="D10" s="30">
        <v>1</v>
      </c>
      <c r="E10" s="31">
        <v>1</v>
      </c>
      <c r="F10"/>
      <c r="G10"/>
    </row>
    <row r="11" spans="1:7" ht="12.75">
      <c r="A11" s="28" t="s">
        <v>21</v>
      </c>
      <c r="B11" s="29">
        <v>1</v>
      </c>
      <c r="C11" s="30"/>
      <c r="D11" s="30"/>
      <c r="E11" s="31">
        <v>1</v>
      </c>
      <c r="F11"/>
      <c r="G11"/>
    </row>
    <row r="12" spans="1:7" ht="12.75">
      <c r="A12" s="28" t="s">
        <v>44</v>
      </c>
      <c r="B12" s="29"/>
      <c r="C12" s="30"/>
      <c r="D12" s="30">
        <v>1</v>
      </c>
      <c r="E12" s="31">
        <v>1</v>
      </c>
      <c r="F12"/>
      <c r="G12"/>
    </row>
    <row r="13" spans="1:5" ht="45">
      <c r="A13" s="28" t="s">
        <v>45</v>
      </c>
      <c r="B13" s="29"/>
      <c r="C13" s="30"/>
      <c r="D13" s="30">
        <v>1</v>
      </c>
      <c r="E13" s="31">
        <v>1</v>
      </c>
    </row>
    <row r="14" spans="1:5" ht="11.25">
      <c r="A14" s="28" t="s">
        <v>198</v>
      </c>
      <c r="B14" s="29">
        <v>1</v>
      </c>
      <c r="C14" s="30"/>
      <c r="D14" s="30"/>
      <c r="E14" s="31">
        <v>1</v>
      </c>
    </row>
    <row r="15" spans="1:5" ht="11.25">
      <c r="A15" s="28" t="s">
        <v>106</v>
      </c>
      <c r="B15" s="29">
        <v>1</v>
      </c>
      <c r="C15" s="30"/>
      <c r="D15" s="30"/>
      <c r="E15" s="31">
        <v>1</v>
      </c>
    </row>
    <row r="16" spans="1:5" ht="11.25">
      <c r="A16" s="28" t="s">
        <v>124</v>
      </c>
      <c r="B16" s="29"/>
      <c r="C16" s="30">
        <v>1</v>
      </c>
      <c r="D16" s="30"/>
      <c r="E16" s="31">
        <v>1</v>
      </c>
    </row>
    <row r="17" spans="1:5" ht="11.25">
      <c r="A17" s="28" t="s">
        <v>126</v>
      </c>
      <c r="B17" s="29"/>
      <c r="C17" s="30">
        <v>1</v>
      </c>
      <c r="D17" s="30"/>
      <c r="E17" s="31">
        <v>1</v>
      </c>
    </row>
    <row r="18" spans="1:5" ht="11.25">
      <c r="A18" s="28" t="s">
        <v>129</v>
      </c>
      <c r="B18" s="29"/>
      <c r="C18" s="30"/>
      <c r="D18" s="30">
        <v>1</v>
      </c>
      <c r="E18" s="31">
        <v>1</v>
      </c>
    </row>
    <row r="19" spans="1:5" ht="11.25">
      <c r="A19" s="28" t="s">
        <v>131</v>
      </c>
      <c r="B19" s="29"/>
      <c r="C19" s="30"/>
      <c r="D19" s="30">
        <v>1</v>
      </c>
      <c r="E19" s="31">
        <v>1</v>
      </c>
    </row>
    <row r="20" spans="1:5" ht="11.25">
      <c r="A20" s="28" t="s">
        <v>118</v>
      </c>
      <c r="B20" s="29"/>
      <c r="C20" s="30">
        <v>1</v>
      </c>
      <c r="D20" s="30"/>
      <c r="E20" s="31">
        <v>1</v>
      </c>
    </row>
    <row r="21" spans="1:5" ht="11.25">
      <c r="A21" s="28" t="s">
        <v>128</v>
      </c>
      <c r="B21" s="29"/>
      <c r="C21" s="30"/>
      <c r="D21" s="30">
        <v>1</v>
      </c>
      <c r="E21" s="31">
        <v>1</v>
      </c>
    </row>
    <row r="22" spans="1:5" ht="33.75">
      <c r="A22" s="28" t="s">
        <v>121</v>
      </c>
      <c r="B22" s="29"/>
      <c r="C22" s="30">
        <v>1</v>
      </c>
      <c r="D22" s="30"/>
      <c r="E22" s="31">
        <v>1</v>
      </c>
    </row>
    <row r="23" spans="1:5" ht="22.5">
      <c r="A23" s="28" t="s">
        <v>201</v>
      </c>
      <c r="B23" s="29"/>
      <c r="C23" s="30">
        <v>1</v>
      </c>
      <c r="D23" s="30"/>
      <c r="E23" s="31">
        <v>1</v>
      </c>
    </row>
    <row r="24" spans="1:5" ht="22.5">
      <c r="A24" s="28" t="s">
        <v>42</v>
      </c>
      <c r="B24" s="29"/>
      <c r="C24" s="30"/>
      <c r="D24" s="30">
        <v>1</v>
      </c>
      <c r="E24" s="31">
        <v>1</v>
      </c>
    </row>
    <row r="25" spans="1:5" ht="33.75">
      <c r="A25" s="28" t="s">
        <v>14</v>
      </c>
      <c r="B25" s="29">
        <v>1</v>
      </c>
      <c r="C25" s="30">
        <v>2</v>
      </c>
      <c r="D25" s="30"/>
      <c r="E25" s="31">
        <v>3</v>
      </c>
    </row>
    <row r="26" spans="1:5" ht="22.5">
      <c r="A26" s="28" t="s">
        <v>38</v>
      </c>
      <c r="B26" s="29">
        <v>1</v>
      </c>
      <c r="C26" s="30">
        <v>1</v>
      </c>
      <c r="D26" s="30"/>
      <c r="E26" s="31">
        <v>2</v>
      </c>
    </row>
    <row r="27" spans="1:5" ht="22.5">
      <c r="A27" s="28" t="s">
        <v>50</v>
      </c>
      <c r="B27" s="29"/>
      <c r="C27" s="30"/>
      <c r="D27" s="30">
        <v>1</v>
      </c>
      <c r="E27" s="31">
        <v>1</v>
      </c>
    </row>
    <row r="28" spans="1:5" ht="11.25">
      <c r="A28" s="28" t="s">
        <v>105</v>
      </c>
      <c r="B28" s="29">
        <v>1</v>
      </c>
      <c r="C28" s="30"/>
      <c r="D28" s="30"/>
      <c r="E28" s="31">
        <v>1</v>
      </c>
    </row>
    <row r="29" spans="1:5" ht="22.5">
      <c r="A29" s="28" t="s">
        <v>293</v>
      </c>
      <c r="B29" s="29">
        <v>1</v>
      </c>
      <c r="C29" s="30">
        <v>1</v>
      </c>
      <c r="D29" s="30">
        <v>1</v>
      </c>
      <c r="E29" s="31">
        <v>3</v>
      </c>
    </row>
    <row r="30" spans="1:5" ht="22.5">
      <c r="A30" s="28" t="s">
        <v>40</v>
      </c>
      <c r="B30" s="29"/>
      <c r="C30" s="30"/>
      <c r="D30" s="30">
        <v>1</v>
      </c>
      <c r="E30" s="31">
        <v>1</v>
      </c>
    </row>
    <row r="31" spans="1:5" ht="11.25">
      <c r="A31" s="28" t="s">
        <v>19</v>
      </c>
      <c r="B31" s="29">
        <v>1</v>
      </c>
      <c r="C31" s="30">
        <v>1</v>
      </c>
      <c r="D31" s="30"/>
      <c r="E31" s="31">
        <v>2</v>
      </c>
    </row>
    <row r="32" spans="1:5" ht="11.25">
      <c r="A32" s="28" t="s">
        <v>340</v>
      </c>
      <c r="B32" s="29">
        <v>1</v>
      </c>
      <c r="C32" s="30">
        <v>1</v>
      </c>
      <c r="D32" s="30"/>
      <c r="E32" s="31">
        <v>2</v>
      </c>
    </row>
    <row r="33" spans="1:5" ht="11.25">
      <c r="A33" s="28" t="s">
        <v>337</v>
      </c>
      <c r="B33" s="29">
        <v>1</v>
      </c>
      <c r="C33" s="30">
        <v>1</v>
      </c>
      <c r="D33" s="30"/>
      <c r="E33" s="31">
        <v>2</v>
      </c>
    </row>
    <row r="34" spans="1:5" ht="11.25">
      <c r="A34" s="28" t="s">
        <v>332</v>
      </c>
      <c r="B34" s="29">
        <v>1</v>
      </c>
      <c r="C34" s="30">
        <v>1</v>
      </c>
      <c r="D34" s="30"/>
      <c r="E34" s="31">
        <v>2</v>
      </c>
    </row>
    <row r="35" spans="1:5" ht="11.25">
      <c r="A35" s="28" t="s">
        <v>327</v>
      </c>
      <c r="B35" s="29">
        <v>1</v>
      </c>
      <c r="C35" s="30">
        <v>1</v>
      </c>
      <c r="D35" s="30"/>
      <c r="E35" s="31">
        <v>2</v>
      </c>
    </row>
    <row r="36" spans="1:5" ht="11.25">
      <c r="A36" s="28" t="s">
        <v>344</v>
      </c>
      <c r="B36" s="29">
        <v>1</v>
      </c>
      <c r="C36" s="30">
        <v>1</v>
      </c>
      <c r="D36" s="30"/>
      <c r="E36" s="31">
        <v>2</v>
      </c>
    </row>
    <row r="37" spans="1:5" ht="11.25">
      <c r="A37" s="28" t="s">
        <v>335</v>
      </c>
      <c r="B37" s="29">
        <v>1</v>
      </c>
      <c r="C37" s="30">
        <v>1</v>
      </c>
      <c r="D37" s="30"/>
      <c r="E37" s="31">
        <v>2</v>
      </c>
    </row>
    <row r="38" spans="1:5" ht="11.25">
      <c r="A38" s="28" t="s">
        <v>334</v>
      </c>
      <c r="B38" s="29">
        <v>1</v>
      </c>
      <c r="C38" s="30">
        <v>1</v>
      </c>
      <c r="D38" s="30"/>
      <c r="E38" s="31">
        <v>2</v>
      </c>
    </row>
    <row r="39" spans="1:5" ht="11.25">
      <c r="A39" s="28" t="s">
        <v>333</v>
      </c>
      <c r="B39" s="29">
        <v>1</v>
      </c>
      <c r="C39" s="30">
        <v>1</v>
      </c>
      <c r="D39" s="30"/>
      <c r="E39" s="31">
        <v>2</v>
      </c>
    </row>
    <row r="40" spans="1:5" ht="11.25">
      <c r="A40" s="28" t="s">
        <v>342</v>
      </c>
      <c r="B40" s="29">
        <v>1</v>
      </c>
      <c r="C40" s="30">
        <v>1</v>
      </c>
      <c r="D40" s="30"/>
      <c r="E40" s="31">
        <v>2</v>
      </c>
    </row>
    <row r="41" spans="1:5" ht="11.25">
      <c r="A41" s="28" t="s">
        <v>339</v>
      </c>
      <c r="B41" s="29">
        <v>1</v>
      </c>
      <c r="C41" s="30">
        <v>1</v>
      </c>
      <c r="D41" s="30"/>
      <c r="E41" s="31">
        <v>2</v>
      </c>
    </row>
    <row r="42" spans="1:5" ht="11.25">
      <c r="A42" s="28" t="s">
        <v>341</v>
      </c>
      <c r="B42" s="29">
        <v>1</v>
      </c>
      <c r="C42" s="30">
        <v>1</v>
      </c>
      <c r="D42" s="30"/>
      <c r="E42" s="31">
        <v>2</v>
      </c>
    </row>
    <row r="43" spans="1:5" ht="11.25">
      <c r="A43" s="28" t="s">
        <v>343</v>
      </c>
      <c r="B43" s="29">
        <v>1</v>
      </c>
      <c r="C43" s="30">
        <v>1</v>
      </c>
      <c r="D43" s="30"/>
      <c r="E43" s="31">
        <v>2</v>
      </c>
    </row>
    <row r="44" spans="1:5" ht="11.25">
      <c r="A44" s="28" t="s">
        <v>329</v>
      </c>
      <c r="B44" s="29">
        <v>1</v>
      </c>
      <c r="C44" s="30">
        <v>1</v>
      </c>
      <c r="D44" s="30"/>
      <c r="E44" s="31">
        <v>2</v>
      </c>
    </row>
    <row r="45" spans="1:5" ht="11.25">
      <c r="A45" s="28" t="s">
        <v>328</v>
      </c>
      <c r="B45" s="29">
        <v>1</v>
      </c>
      <c r="C45" s="30">
        <v>1</v>
      </c>
      <c r="D45" s="30"/>
      <c r="E45" s="31">
        <v>2</v>
      </c>
    </row>
    <row r="46" spans="1:5" ht="11.25">
      <c r="A46" s="28" t="s">
        <v>336</v>
      </c>
      <c r="B46" s="29">
        <v>1</v>
      </c>
      <c r="C46" s="30">
        <v>1</v>
      </c>
      <c r="D46" s="30"/>
      <c r="E46" s="31">
        <v>2</v>
      </c>
    </row>
    <row r="47" spans="1:5" ht="11.25">
      <c r="A47" s="28" t="s">
        <v>345</v>
      </c>
      <c r="B47" s="29">
        <v>1</v>
      </c>
      <c r="C47" s="30">
        <v>1</v>
      </c>
      <c r="D47" s="30"/>
      <c r="E47" s="31">
        <v>2</v>
      </c>
    </row>
    <row r="48" spans="1:5" ht="11.25">
      <c r="A48" s="28" t="s">
        <v>338</v>
      </c>
      <c r="B48" s="29">
        <v>1</v>
      </c>
      <c r="C48" s="30">
        <v>1</v>
      </c>
      <c r="D48" s="30"/>
      <c r="E48" s="31">
        <v>2</v>
      </c>
    </row>
    <row r="49" spans="1:5" ht="11.25">
      <c r="A49" s="28" t="s">
        <v>331</v>
      </c>
      <c r="B49" s="29">
        <v>1</v>
      </c>
      <c r="C49" s="30">
        <v>1</v>
      </c>
      <c r="D49" s="30"/>
      <c r="E49" s="31">
        <v>2</v>
      </c>
    </row>
    <row r="50" spans="1:5" ht="11.25">
      <c r="A50" s="28" t="s">
        <v>325</v>
      </c>
      <c r="B50" s="29">
        <v>1</v>
      </c>
      <c r="C50" s="30">
        <v>1</v>
      </c>
      <c r="D50" s="30"/>
      <c r="E50" s="31">
        <v>2</v>
      </c>
    </row>
    <row r="51" spans="1:5" ht="11.25">
      <c r="A51" s="28" t="s">
        <v>330</v>
      </c>
      <c r="B51" s="29">
        <v>1</v>
      </c>
      <c r="C51" s="30">
        <v>1</v>
      </c>
      <c r="D51" s="30"/>
      <c r="E51" s="31">
        <v>2</v>
      </c>
    </row>
    <row r="52" spans="1:5" ht="33.75">
      <c r="A52" s="28" t="s">
        <v>284</v>
      </c>
      <c r="B52" s="29">
        <v>1</v>
      </c>
      <c r="C52" s="30"/>
      <c r="D52" s="30"/>
      <c r="E52" s="31">
        <v>1</v>
      </c>
    </row>
    <row r="53" spans="1:5" ht="22.5">
      <c r="A53" s="28" t="s">
        <v>263</v>
      </c>
      <c r="B53" s="29"/>
      <c r="C53" s="30">
        <v>1</v>
      </c>
      <c r="D53" s="30"/>
      <c r="E53" s="31">
        <v>1</v>
      </c>
    </row>
    <row r="54" spans="1:5" ht="11.25">
      <c r="A54" s="28" t="s">
        <v>196</v>
      </c>
      <c r="B54" s="29">
        <v>1</v>
      </c>
      <c r="C54" s="30"/>
      <c r="D54" s="30"/>
      <c r="E54" s="31">
        <v>1</v>
      </c>
    </row>
    <row r="55" spans="1:5" ht="11.25">
      <c r="A55" s="28" t="s">
        <v>81</v>
      </c>
      <c r="B55" s="29">
        <v>2</v>
      </c>
      <c r="C55" s="30"/>
      <c r="D55" s="30"/>
      <c r="E55" s="31">
        <v>2</v>
      </c>
    </row>
    <row r="56" spans="1:5" ht="22.5">
      <c r="A56" s="28" t="s">
        <v>261</v>
      </c>
      <c r="B56" s="29"/>
      <c r="C56" s="30">
        <v>1</v>
      </c>
      <c r="D56" s="30"/>
      <c r="E56" s="31">
        <v>1</v>
      </c>
    </row>
    <row r="57" spans="1:5" ht="11.25">
      <c r="A57" s="28" t="s">
        <v>46</v>
      </c>
      <c r="B57" s="29"/>
      <c r="C57" s="30"/>
      <c r="D57" s="30">
        <v>1</v>
      </c>
      <c r="E57" s="31">
        <v>1</v>
      </c>
    </row>
    <row r="58" spans="1:5" ht="11.25">
      <c r="A58" s="28" t="s">
        <v>51</v>
      </c>
      <c r="B58" s="29"/>
      <c r="C58" s="30"/>
      <c r="D58" s="30">
        <v>1</v>
      </c>
      <c r="E58" s="31">
        <v>1</v>
      </c>
    </row>
    <row r="59" spans="1:5" ht="11.25">
      <c r="A59" s="28" t="s">
        <v>88</v>
      </c>
      <c r="B59" s="29">
        <v>1</v>
      </c>
      <c r="C59" s="30"/>
      <c r="D59" s="30"/>
      <c r="E59" s="31">
        <v>1</v>
      </c>
    </row>
    <row r="60" spans="1:5" ht="11.25">
      <c r="A60" s="28" t="s">
        <v>98</v>
      </c>
      <c r="B60" s="29"/>
      <c r="C60" s="30"/>
      <c r="D60" s="30">
        <v>1</v>
      </c>
      <c r="E60" s="31">
        <v>1</v>
      </c>
    </row>
    <row r="61" spans="1:5" ht="11.25">
      <c r="A61" s="28" t="s">
        <v>87</v>
      </c>
      <c r="B61" s="29">
        <v>1</v>
      </c>
      <c r="C61" s="30"/>
      <c r="D61" s="30"/>
      <c r="E61" s="31">
        <v>1</v>
      </c>
    </row>
    <row r="62" spans="1:5" ht="11.25">
      <c r="A62" s="28" t="s">
        <v>86</v>
      </c>
      <c r="B62" s="29">
        <v>1</v>
      </c>
      <c r="C62" s="30"/>
      <c r="D62" s="30"/>
      <c r="E62" s="31">
        <v>1</v>
      </c>
    </row>
    <row r="63" spans="1:5" ht="11.25">
      <c r="A63" s="28" t="s">
        <v>101</v>
      </c>
      <c r="B63" s="29"/>
      <c r="C63" s="30"/>
      <c r="D63" s="30">
        <v>1</v>
      </c>
      <c r="E63" s="31">
        <v>1</v>
      </c>
    </row>
    <row r="64" spans="1:5" ht="11.25">
      <c r="A64" s="28" t="s">
        <v>95</v>
      </c>
      <c r="B64" s="29"/>
      <c r="C64" s="30"/>
      <c r="D64" s="30">
        <v>1</v>
      </c>
      <c r="E64" s="31">
        <v>1</v>
      </c>
    </row>
    <row r="65" spans="1:5" ht="11.25">
      <c r="A65" s="28" t="s">
        <v>96</v>
      </c>
      <c r="B65" s="29"/>
      <c r="C65" s="30"/>
      <c r="D65" s="30">
        <v>1</v>
      </c>
      <c r="E65" s="31">
        <v>1</v>
      </c>
    </row>
    <row r="66" spans="1:5" ht="11.25">
      <c r="A66" s="28" t="s">
        <v>100</v>
      </c>
      <c r="B66" s="29"/>
      <c r="C66" s="30"/>
      <c r="D66" s="30">
        <v>1</v>
      </c>
      <c r="E66" s="31">
        <v>1</v>
      </c>
    </row>
    <row r="67" spans="1:5" ht="11.25">
      <c r="A67" s="28" t="s">
        <v>85</v>
      </c>
      <c r="B67" s="29">
        <v>1</v>
      </c>
      <c r="C67" s="30"/>
      <c r="D67" s="30"/>
      <c r="E67" s="31">
        <v>1</v>
      </c>
    </row>
    <row r="68" spans="1:5" ht="11.25">
      <c r="A68" s="28" t="s">
        <v>97</v>
      </c>
      <c r="B68" s="29"/>
      <c r="C68" s="30"/>
      <c r="D68" s="30">
        <v>1</v>
      </c>
      <c r="E68" s="31">
        <v>1</v>
      </c>
    </row>
    <row r="69" spans="1:5" ht="11.25">
      <c r="A69" s="28" t="s">
        <v>99</v>
      </c>
      <c r="B69" s="29"/>
      <c r="C69" s="30"/>
      <c r="D69" s="30">
        <v>1</v>
      </c>
      <c r="E69" s="31">
        <v>1</v>
      </c>
    </row>
    <row r="70" spans="1:5" ht="11.25">
      <c r="A70" s="28" t="s">
        <v>89</v>
      </c>
      <c r="B70" s="29">
        <v>1</v>
      </c>
      <c r="C70" s="30"/>
      <c r="D70" s="30"/>
      <c r="E70" s="31">
        <v>1</v>
      </c>
    </row>
    <row r="71" spans="1:5" ht="11.25">
      <c r="A71" s="28" t="s">
        <v>92</v>
      </c>
      <c r="B71" s="29"/>
      <c r="C71" s="30">
        <v>1</v>
      </c>
      <c r="D71" s="30"/>
      <c r="E71" s="31">
        <v>1</v>
      </c>
    </row>
    <row r="72" spans="1:5" ht="33.75">
      <c r="A72" s="28" t="s">
        <v>91</v>
      </c>
      <c r="B72" s="29"/>
      <c r="C72" s="30">
        <v>1</v>
      </c>
      <c r="D72" s="30"/>
      <c r="E72" s="31">
        <v>1</v>
      </c>
    </row>
    <row r="73" spans="1:5" ht="11.25">
      <c r="A73" s="28" t="s">
        <v>254</v>
      </c>
      <c r="B73" s="29"/>
      <c r="C73" s="30">
        <v>1</v>
      </c>
      <c r="D73" s="30"/>
      <c r="E73" s="31">
        <v>1</v>
      </c>
    </row>
    <row r="74" spans="1:5" ht="11.25">
      <c r="A74" s="28" t="s">
        <v>94</v>
      </c>
      <c r="B74" s="29"/>
      <c r="C74" s="30"/>
      <c r="D74" s="30">
        <v>1</v>
      </c>
      <c r="E74" s="31">
        <v>1</v>
      </c>
    </row>
    <row r="75" spans="1:5" ht="11.25">
      <c r="A75" s="28" t="s">
        <v>55</v>
      </c>
      <c r="B75" s="29">
        <v>1</v>
      </c>
      <c r="C75" s="30">
        <v>1</v>
      </c>
      <c r="D75" s="30">
        <v>1</v>
      </c>
      <c r="E75" s="31">
        <v>3</v>
      </c>
    </row>
    <row r="76" spans="1:5" ht="22.5">
      <c r="A76" s="28" t="s">
        <v>199</v>
      </c>
      <c r="B76" s="29"/>
      <c r="C76" s="30">
        <v>1</v>
      </c>
      <c r="D76" s="30"/>
      <c r="E76" s="31">
        <v>1</v>
      </c>
    </row>
    <row r="77" spans="1:5" ht="22.5">
      <c r="A77" s="28" t="s">
        <v>260</v>
      </c>
      <c r="B77" s="29"/>
      <c r="C77" s="30">
        <v>1</v>
      </c>
      <c r="D77" s="30"/>
      <c r="E77" s="31">
        <v>1</v>
      </c>
    </row>
    <row r="78" spans="1:5" ht="11.25">
      <c r="A78" s="28" t="s">
        <v>283</v>
      </c>
      <c r="B78" s="29"/>
      <c r="C78" s="30">
        <v>1</v>
      </c>
      <c r="D78" s="30"/>
      <c r="E78" s="31">
        <v>1</v>
      </c>
    </row>
    <row r="79" spans="1:5" ht="22.5">
      <c r="A79" s="28" t="s">
        <v>259</v>
      </c>
      <c r="B79" s="29">
        <v>1</v>
      </c>
      <c r="C79" s="30"/>
      <c r="D79" s="30"/>
      <c r="E79" s="31">
        <v>1</v>
      </c>
    </row>
    <row r="80" spans="1:5" ht="22.5">
      <c r="A80" s="28" t="s">
        <v>255</v>
      </c>
      <c r="B80" s="29"/>
      <c r="C80" s="30">
        <v>1</v>
      </c>
      <c r="D80" s="30"/>
      <c r="E80" s="31">
        <v>1</v>
      </c>
    </row>
    <row r="81" spans="1:5" ht="22.5">
      <c r="A81" s="28" t="s">
        <v>286</v>
      </c>
      <c r="B81" s="29">
        <v>1</v>
      </c>
      <c r="C81" s="30"/>
      <c r="D81" s="30"/>
      <c r="E81" s="31">
        <v>1</v>
      </c>
    </row>
    <row r="82" spans="1:5" ht="11.25">
      <c r="A82" s="28" t="s">
        <v>215</v>
      </c>
      <c r="B82" s="29"/>
      <c r="C82" s="30">
        <v>1</v>
      </c>
      <c r="D82" s="30"/>
      <c r="E82" s="31">
        <v>1</v>
      </c>
    </row>
    <row r="83" spans="1:5" ht="22.5">
      <c r="A83" s="28" t="s">
        <v>239</v>
      </c>
      <c r="B83" s="29"/>
      <c r="C83" s="30">
        <v>1</v>
      </c>
      <c r="D83" s="30"/>
      <c r="E83" s="31">
        <v>1</v>
      </c>
    </row>
    <row r="84" spans="1:5" ht="22.5">
      <c r="A84" s="28" t="s">
        <v>159</v>
      </c>
      <c r="B84" s="29">
        <v>1</v>
      </c>
      <c r="C84" s="30">
        <v>2</v>
      </c>
      <c r="D84" s="30"/>
      <c r="E84" s="31">
        <v>3</v>
      </c>
    </row>
    <row r="85" spans="1:5" ht="11.25">
      <c r="A85" s="28" t="s">
        <v>165</v>
      </c>
      <c r="B85" s="29"/>
      <c r="C85" s="30">
        <v>1</v>
      </c>
      <c r="D85" s="30"/>
      <c r="E85" s="31">
        <v>1</v>
      </c>
    </row>
    <row r="86" spans="1:5" ht="11.25">
      <c r="A86" s="28" t="s">
        <v>147</v>
      </c>
      <c r="B86" s="29">
        <v>1</v>
      </c>
      <c r="C86" s="30"/>
      <c r="D86" s="30"/>
      <c r="E86" s="31">
        <v>1</v>
      </c>
    </row>
    <row r="87" spans="1:5" ht="11.25">
      <c r="A87" s="28" t="s">
        <v>149</v>
      </c>
      <c r="B87" s="29">
        <v>1</v>
      </c>
      <c r="C87" s="30"/>
      <c r="D87" s="30"/>
      <c r="E87" s="31">
        <v>1</v>
      </c>
    </row>
    <row r="88" spans="1:5" ht="11.25">
      <c r="A88" s="28" t="s">
        <v>134</v>
      </c>
      <c r="B88" s="29">
        <v>1</v>
      </c>
      <c r="C88" s="30"/>
      <c r="D88" s="30"/>
      <c r="E88" s="31">
        <v>1</v>
      </c>
    </row>
    <row r="89" spans="1:5" ht="11.25">
      <c r="A89" s="28" t="s">
        <v>162</v>
      </c>
      <c r="B89" s="29"/>
      <c r="C89" s="30">
        <v>1</v>
      </c>
      <c r="D89" s="30"/>
      <c r="E89" s="31">
        <v>1</v>
      </c>
    </row>
    <row r="90" spans="1:5" ht="11.25">
      <c r="A90" s="28" t="s">
        <v>84</v>
      </c>
      <c r="B90" s="29">
        <v>1</v>
      </c>
      <c r="C90" s="30"/>
      <c r="D90" s="30"/>
      <c r="E90" s="31">
        <v>1</v>
      </c>
    </row>
    <row r="91" spans="1:5" ht="11.25">
      <c r="A91" s="28" t="s">
        <v>179</v>
      </c>
      <c r="B91" s="29">
        <v>1</v>
      </c>
      <c r="C91" s="30"/>
      <c r="D91" s="30">
        <v>2</v>
      </c>
      <c r="E91" s="31">
        <v>3</v>
      </c>
    </row>
    <row r="92" spans="1:5" ht="22.5">
      <c r="A92" s="28" t="s">
        <v>262</v>
      </c>
      <c r="B92" s="29"/>
      <c r="C92" s="30">
        <v>1</v>
      </c>
      <c r="D92" s="30"/>
      <c r="E92" s="31">
        <v>1</v>
      </c>
    </row>
    <row r="93" spans="1:5" ht="11.25">
      <c r="A93" s="28" t="s">
        <v>202</v>
      </c>
      <c r="B93" s="29"/>
      <c r="C93" s="30">
        <v>1</v>
      </c>
      <c r="D93" s="30"/>
      <c r="E93" s="31">
        <v>1</v>
      </c>
    </row>
    <row r="94" spans="1:5" ht="22.5">
      <c r="A94" s="28" t="s">
        <v>114</v>
      </c>
      <c r="B94" s="29">
        <v>1</v>
      </c>
      <c r="C94" s="30"/>
      <c r="D94" s="30"/>
      <c r="E94" s="31">
        <v>1</v>
      </c>
    </row>
    <row r="95" spans="1:5" ht="22.5">
      <c r="A95" s="28" t="s">
        <v>257</v>
      </c>
      <c r="B95" s="29">
        <v>1</v>
      </c>
      <c r="C95" s="30"/>
      <c r="D95" s="30"/>
      <c r="E95" s="31">
        <v>1</v>
      </c>
    </row>
    <row r="96" spans="1:5" ht="22.5">
      <c r="A96" s="28" t="s">
        <v>143</v>
      </c>
      <c r="B96" s="29">
        <v>3</v>
      </c>
      <c r="C96" s="30">
        <v>1</v>
      </c>
      <c r="D96" s="30"/>
      <c r="E96" s="31">
        <v>4</v>
      </c>
    </row>
    <row r="97" spans="1:5" ht="33.75">
      <c r="A97" s="28" t="s">
        <v>156</v>
      </c>
      <c r="B97" s="29"/>
      <c r="C97" s="30">
        <v>1</v>
      </c>
      <c r="D97" s="30"/>
      <c r="E97" s="31">
        <v>1</v>
      </c>
    </row>
    <row r="98" spans="1:5" ht="33.75">
      <c r="A98" s="28" t="s">
        <v>152</v>
      </c>
      <c r="B98" s="29">
        <v>1</v>
      </c>
      <c r="C98" s="30"/>
      <c r="D98" s="30"/>
      <c r="E98" s="31">
        <v>1</v>
      </c>
    </row>
    <row r="99" spans="1:5" ht="45">
      <c r="A99" s="28" t="s">
        <v>139</v>
      </c>
      <c r="B99" s="29">
        <v>1</v>
      </c>
      <c r="C99" s="30"/>
      <c r="D99" s="30"/>
      <c r="E99" s="31">
        <v>1</v>
      </c>
    </row>
    <row r="100" spans="1:5" ht="22.5">
      <c r="A100" s="28" t="s">
        <v>258</v>
      </c>
      <c r="B100" s="29">
        <v>1</v>
      </c>
      <c r="C100" s="30"/>
      <c r="D100" s="30"/>
      <c r="E100" s="31">
        <v>1</v>
      </c>
    </row>
    <row r="101" spans="1:5" ht="22.5">
      <c r="A101" s="28" t="s">
        <v>285</v>
      </c>
      <c r="B101" s="29"/>
      <c r="C101" s="30"/>
      <c r="D101" s="30">
        <v>1</v>
      </c>
      <c r="E101" s="31">
        <v>1</v>
      </c>
    </row>
    <row r="102" spans="1:5" ht="11.25">
      <c r="A102" s="28" t="s">
        <v>195</v>
      </c>
      <c r="B102" s="29">
        <v>1</v>
      </c>
      <c r="C102" s="30"/>
      <c r="D102" s="30"/>
      <c r="E102" s="31">
        <v>1</v>
      </c>
    </row>
    <row r="103" spans="1:5" ht="11.25">
      <c r="A103" s="28" t="s">
        <v>180</v>
      </c>
      <c r="B103" s="29">
        <v>1</v>
      </c>
      <c r="C103" s="30"/>
      <c r="D103" s="30">
        <v>2</v>
      </c>
      <c r="E103" s="31">
        <v>3</v>
      </c>
    </row>
    <row r="104" spans="1:5" ht="11.25">
      <c r="A104" s="28" t="s">
        <v>281</v>
      </c>
      <c r="B104" s="29">
        <v>1</v>
      </c>
      <c r="C104" s="30">
        <v>1</v>
      </c>
      <c r="D104" s="30">
        <v>1</v>
      </c>
      <c r="E104" s="31">
        <v>3</v>
      </c>
    </row>
    <row r="105" spans="1:5" ht="22.5">
      <c r="A105" s="28" t="s">
        <v>83</v>
      </c>
      <c r="B105" s="29">
        <v>1</v>
      </c>
      <c r="C105" s="30">
        <v>1</v>
      </c>
      <c r="D105" s="30"/>
      <c r="E105" s="31">
        <v>2</v>
      </c>
    </row>
    <row r="106" spans="1:5" ht="11.25">
      <c r="A106" s="28" t="s">
        <v>292</v>
      </c>
      <c r="B106" s="29">
        <v>1</v>
      </c>
      <c r="C106" s="30"/>
      <c r="D106" s="30"/>
      <c r="E106" s="31">
        <v>1</v>
      </c>
    </row>
    <row r="107" spans="1:5" ht="22.5">
      <c r="A107" s="28" t="s">
        <v>103</v>
      </c>
      <c r="B107" s="29">
        <v>1</v>
      </c>
      <c r="C107" s="30"/>
      <c r="D107" s="30"/>
      <c r="E107" s="31">
        <v>1</v>
      </c>
    </row>
    <row r="108" spans="1:5" ht="11.25">
      <c r="A108" s="28" t="s">
        <v>82</v>
      </c>
      <c r="B108" s="29">
        <v>1</v>
      </c>
      <c r="C108" s="30"/>
      <c r="D108" s="30"/>
      <c r="E108" s="31">
        <v>1</v>
      </c>
    </row>
    <row r="109" spans="1:5" ht="22.5">
      <c r="A109" s="28" t="s">
        <v>194</v>
      </c>
      <c r="B109" s="29">
        <v>1</v>
      </c>
      <c r="C109" s="30"/>
      <c r="D109" s="30"/>
      <c r="E109" s="31">
        <v>1</v>
      </c>
    </row>
    <row r="110" spans="1:5" ht="11.25">
      <c r="A110" s="28" t="s">
        <v>60</v>
      </c>
      <c r="B110" s="29"/>
      <c r="C110" s="30">
        <v>1</v>
      </c>
      <c r="D110" s="30"/>
      <c r="E110" s="31">
        <v>1</v>
      </c>
    </row>
    <row r="111" spans="1:5" ht="33.75">
      <c r="A111" s="28" t="s">
        <v>48</v>
      </c>
      <c r="B111" s="29"/>
      <c r="C111" s="30"/>
      <c r="D111" s="30">
        <v>1</v>
      </c>
      <c r="E111" s="31">
        <v>1</v>
      </c>
    </row>
    <row r="112" spans="1:5" ht="11.25">
      <c r="A112" s="28" t="s">
        <v>350</v>
      </c>
      <c r="B112" s="29">
        <v>1</v>
      </c>
      <c r="C112" s="30"/>
      <c r="D112" s="30"/>
      <c r="E112" s="31">
        <v>1</v>
      </c>
    </row>
    <row r="113" spans="1:5" ht="11.25">
      <c r="A113" s="28" t="s">
        <v>352</v>
      </c>
      <c r="B113" s="29">
        <v>1</v>
      </c>
      <c r="C113" s="30"/>
      <c r="D113" s="30"/>
      <c r="E113" s="31">
        <v>1</v>
      </c>
    </row>
    <row r="114" spans="1:5" ht="11.25">
      <c r="A114" s="28" t="s">
        <v>347</v>
      </c>
      <c r="B114" s="29">
        <v>1</v>
      </c>
      <c r="C114" s="30"/>
      <c r="D114" s="30"/>
      <c r="E114" s="31">
        <v>1</v>
      </c>
    </row>
    <row r="115" spans="1:5" ht="11.25">
      <c r="A115" s="28" t="s">
        <v>351</v>
      </c>
      <c r="B115" s="29">
        <v>1</v>
      </c>
      <c r="C115" s="30"/>
      <c r="D115" s="30"/>
      <c r="E115" s="31">
        <v>1</v>
      </c>
    </row>
    <row r="116" spans="1:5" ht="11.25">
      <c r="A116" s="28" t="s">
        <v>348</v>
      </c>
      <c r="B116" s="29">
        <v>1</v>
      </c>
      <c r="C116" s="30"/>
      <c r="D116" s="30"/>
      <c r="E116" s="31">
        <v>1</v>
      </c>
    </row>
    <row r="117" spans="1:5" ht="11.25">
      <c r="A117" s="28" t="s">
        <v>353</v>
      </c>
      <c r="B117" s="29">
        <v>1</v>
      </c>
      <c r="C117" s="30"/>
      <c r="D117" s="30"/>
      <c r="E117" s="31">
        <v>1</v>
      </c>
    </row>
    <row r="118" spans="1:5" ht="11.25">
      <c r="A118" s="28" t="s">
        <v>349</v>
      </c>
      <c r="B118" s="29">
        <v>1</v>
      </c>
      <c r="C118" s="30"/>
      <c r="D118" s="30"/>
      <c r="E118" s="31">
        <v>1</v>
      </c>
    </row>
    <row r="119" spans="1:5" ht="22.5">
      <c r="A119" s="28" t="s">
        <v>282</v>
      </c>
      <c r="B119" s="29"/>
      <c r="C119" s="30">
        <v>1</v>
      </c>
      <c r="D119" s="30">
        <v>2</v>
      </c>
      <c r="E119" s="31">
        <v>3</v>
      </c>
    </row>
    <row r="120" spans="1:5" ht="33.75">
      <c r="A120" s="28" t="s">
        <v>295</v>
      </c>
      <c r="B120" s="29"/>
      <c r="C120" s="30">
        <v>1</v>
      </c>
      <c r="D120" s="30"/>
      <c r="E120" s="31">
        <v>1</v>
      </c>
    </row>
    <row r="121" spans="1:5" ht="22.5">
      <c r="A121" s="28" t="s">
        <v>181</v>
      </c>
      <c r="B121" s="29">
        <v>1</v>
      </c>
      <c r="C121" s="30">
        <v>1</v>
      </c>
      <c r="D121" s="30">
        <v>2</v>
      </c>
      <c r="E121" s="31">
        <v>4</v>
      </c>
    </row>
    <row r="122" spans="1:5" ht="33.75">
      <c r="A122" s="28" t="s">
        <v>197</v>
      </c>
      <c r="B122" s="29">
        <v>1</v>
      </c>
      <c r="C122" s="30"/>
      <c r="D122" s="30"/>
      <c r="E122" s="31">
        <v>1</v>
      </c>
    </row>
    <row r="123" spans="1:5" ht="22.5">
      <c r="A123" s="28" t="s">
        <v>256</v>
      </c>
      <c r="B123" s="29">
        <v>1</v>
      </c>
      <c r="C123" s="30"/>
      <c r="D123" s="30"/>
      <c r="E123" s="31">
        <v>1</v>
      </c>
    </row>
    <row r="124" spans="1:5" ht="11.25">
      <c r="A124" s="28" t="s">
        <v>203</v>
      </c>
      <c r="B124" s="29"/>
      <c r="C124" s="30">
        <v>1</v>
      </c>
      <c r="D124" s="30"/>
      <c r="E124" s="31">
        <v>1</v>
      </c>
    </row>
    <row r="125" spans="1:5" ht="11.25">
      <c r="A125" s="32" t="s">
        <v>236</v>
      </c>
      <c r="B125" s="34">
        <v>74</v>
      </c>
      <c r="C125" s="35">
        <v>62</v>
      </c>
      <c r="D125" s="35">
        <v>33</v>
      </c>
      <c r="E125" s="36">
        <v>169</v>
      </c>
    </row>
    <row r="126" spans="1:5" ht="12.75">
      <c r="A126"/>
      <c r="B126"/>
      <c r="C126"/>
      <c r="D126"/>
      <c r="E126"/>
    </row>
    <row r="127" spans="1:5" ht="12.75">
      <c r="A127"/>
      <c r="B127"/>
      <c r="C127"/>
      <c r="D127"/>
      <c r="E127"/>
    </row>
    <row r="128" spans="1:5" ht="12.75">
      <c r="A128"/>
      <c r="B128"/>
      <c r="C128"/>
      <c r="D128"/>
      <c r="E128"/>
    </row>
    <row r="129" spans="1:5" ht="12.75">
      <c r="A129"/>
      <c r="B129"/>
      <c r="C129"/>
      <c r="D129"/>
      <c r="E129"/>
    </row>
    <row r="130" spans="1:5" ht="12.75">
      <c r="A130"/>
      <c r="B130"/>
      <c r="C130"/>
      <c r="D130"/>
      <c r="E130"/>
    </row>
    <row r="131" spans="1:5" ht="12.75">
      <c r="A131"/>
      <c r="B131"/>
      <c r="C131"/>
      <c r="D131"/>
      <c r="E131"/>
    </row>
    <row r="132" spans="1:5" ht="12.75">
      <c r="A132"/>
      <c r="B132"/>
      <c r="C132"/>
      <c r="D132"/>
      <c r="E132"/>
    </row>
    <row r="133" spans="1:5" ht="12.75">
      <c r="A133"/>
      <c r="B133"/>
      <c r="C133"/>
      <c r="D133"/>
      <c r="E133"/>
    </row>
    <row r="134" spans="1:5" ht="12.75">
      <c r="A134"/>
      <c r="B134"/>
      <c r="C134"/>
      <c r="D134"/>
      <c r="E134"/>
    </row>
    <row r="135" spans="1:5" ht="12.75">
      <c r="A135"/>
      <c r="B135"/>
      <c r="C135"/>
      <c r="D135"/>
      <c r="E135"/>
    </row>
    <row r="136" spans="1:5" ht="12.75">
      <c r="A136"/>
      <c r="B136"/>
      <c r="C136"/>
      <c r="D136"/>
      <c r="E136"/>
    </row>
  </sheetData>
  <printOptions/>
  <pageMargins left="0.75" right="0.75" top="1" bottom="1" header="0" footer="0"/>
  <pageSetup horizontalDpi="600" verticalDpi="600" orientation="portrait" r:id="rId1"/>
</worksheet>
</file>

<file path=xl/worksheets/sheet7.xml><?xml version="1.0" encoding="utf-8"?>
<worksheet xmlns="http://schemas.openxmlformats.org/spreadsheetml/2006/main" xmlns:r="http://schemas.openxmlformats.org/officeDocument/2006/relationships">
  <dimension ref="A1:Q171"/>
  <sheetViews>
    <sheetView zoomScale="75" zoomScaleNormal="75" workbookViewId="0" topLeftCell="A1">
      <pane xSplit="4" ySplit="1" topLeftCell="F2" activePane="bottomRight" state="frozen"/>
      <selection pane="topLeft" activeCell="A1" sqref="A1"/>
      <selection pane="topRight" activeCell="E1" sqref="E1"/>
      <selection pane="bottomLeft" activeCell="A3" sqref="A3"/>
      <selection pane="bottomRight" activeCell="C8" sqref="C8"/>
    </sheetView>
  </sheetViews>
  <sheetFormatPr defaultColWidth="11.421875" defaultRowHeight="12.75"/>
  <cols>
    <col min="1" max="1" width="4.7109375" style="2" customWidth="1"/>
    <col min="2" max="2" width="14.57421875" style="17" customWidth="1"/>
    <col min="3" max="3" width="33.28125" style="17" customWidth="1"/>
    <col min="4" max="4" width="5.00390625" style="15" customWidth="1"/>
    <col min="5" max="5" width="16.140625" style="54" customWidth="1"/>
    <col min="6" max="6" width="8.7109375" style="15" bestFit="1" customWidth="1"/>
    <col min="7" max="7" width="13.28125" style="15" customWidth="1"/>
    <col min="8" max="8" width="28.28125" style="2" customWidth="1"/>
    <col min="9" max="9" width="11.421875" style="2" customWidth="1"/>
    <col min="10" max="10" width="10.140625" style="2" bestFit="1" customWidth="1"/>
    <col min="11" max="11" width="8.421875" style="15" customWidth="1"/>
    <col min="12" max="12" width="8.140625" style="2" customWidth="1"/>
    <col min="13" max="13" width="10.00390625" style="2" customWidth="1"/>
    <col min="14" max="14" width="7.57421875" style="2" customWidth="1"/>
    <col min="15" max="15" width="11.421875" style="2" customWidth="1"/>
    <col min="16" max="16" width="14.28125" style="2" bestFit="1" customWidth="1"/>
    <col min="17" max="16384" width="11.421875" style="2" customWidth="1"/>
  </cols>
  <sheetData>
    <row r="1" spans="1:15" ht="63.75">
      <c r="A1" s="4" t="s">
        <v>2</v>
      </c>
      <c r="B1" s="4" t="s">
        <v>3</v>
      </c>
      <c r="C1" s="4" t="s">
        <v>4</v>
      </c>
      <c r="D1" s="4" t="s">
        <v>5</v>
      </c>
      <c r="E1" s="4" t="s">
        <v>6</v>
      </c>
      <c r="F1" s="4" t="s">
        <v>7</v>
      </c>
      <c r="G1" s="4" t="s">
        <v>8</v>
      </c>
      <c r="H1" s="4" t="s">
        <v>9</v>
      </c>
      <c r="I1" s="4" t="s">
        <v>10</v>
      </c>
      <c r="J1" s="4" t="s">
        <v>11</v>
      </c>
      <c r="K1" s="4" t="s">
        <v>12</v>
      </c>
      <c r="L1" s="4" t="s">
        <v>237</v>
      </c>
      <c r="M1" s="4" t="s">
        <v>238</v>
      </c>
      <c r="N1" s="4" t="s">
        <v>242</v>
      </c>
      <c r="O1" s="4" t="s">
        <v>305</v>
      </c>
    </row>
    <row r="2" spans="1:17" ht="56.25">
      <c r="A2" s="11">
        <v>1</v>
      </c>
      <c r="B2" s="16" t="s">
        <v>229</v>
      </c>
      <c r="C2" s="16" t="s">
        <v>134</v>
      </c>
      <c r="D2" s="10" t="s">
        <v>15</v>
      </c>
      <c r="E2" s="53" t="s">
        <v>28</v>
      </c>
      <c r="F2" s="10" t="s">
        <v>75</v>
      </c>
      <c r="G2" s="10" t="s">
        <v>136</v>
      </c>
      <c r="H2" s="11" t="s">
        <v>137</v>
      </c>
      <c r="I2" s="8">
        <v>40910</v>
      </c>
      <c r="J2" s="8">
        <v>40998</v>
      </c>
      <c r="K2" s="10">
        <v>4</v>
      </c>
      <c r="L2" s="3"/>
      <c r="M2" s="3"/>
      <c r="N2" s="3"/>
      <c r="O2" s="3"/>
      <c r="P2" s="55">
        <f>DAYS360(I2,J2)</f>
        <v>88</v>
      </c>
      <c r="Q2" s="55">
        <f>MONTH(P2)</f>
        <v>3</v>
      </c>
    </row>
    <row r="3" spans="1:17" ht="56.25">
      <c r="A3" s="11">
        <v>2</v>
      </c>
      <c r="B3" s="16" t="s">
        <v>229</v>
      </c>
      <c r="C3" s="16" t="s">
        <v>147</v>
      </c>
      <c r="D3" s="10" t="s">
        <v>15</v>
      </c>
      <c r="E3" s="53" t="s">
        <v>28</v>
      </c>
      <c r="F3" s="10" t="s">
        <v>75</v>
      </c>
      <c r="G3" s="10" t="s">
        <v>136</v>
      </c>
      <c r="H3" s="11" t="s">
        <v>148</v>
      </c>
      <c r="I3" s="8">
        <v>41000</v>
      </c>
      <c r="J3" s="8">
        <v>41090</v>
      </c>
      <c r="K3" s="10"/>
      <c r="L3" s="3"/>
      <c r="M3" s="3"/>
      <c r="N3" s="3"/>
      <c r="O3" s="3"/>
      <c r="P3" s="55">
        <f aca="true" t="shared" si="0" ref="P3:P66">DAYS360(I3,J3)</f>
        <v>89</v>
      </c>
      <c r="Q3" s="55">
        <f>MONTH(P3)</f>
        <v>3</v>
      </c>
    </row>
    <row r="4" spans="1:17" ht="56.25">
      <c r="A4" s="11">
        <v>3</v>
      </c>
      <c r="B4" s="16" t="s">
        <v>229</v>
      </c>
      <c r="C4" s="16" t="s">
        <v>149</v>
      </c>
      <c r="D4" s="10" t="s">
        <v>15</v>
      </c>
      <c r="E4" s="53" t="s">
        <v>28</v>
      </c>
      <c r="F4" s="10" t="s">
        <v>75</v>
      </c>
      <c r="G4" s="10" t="s">
        <v>136</v>
      </c>
      <c r="H4" s="11" t="s">
        <v>150</v>
      </c>
      <c r="I4" s="8">
        <v>41000</v>
      </c>
      <c r="J4" s="8">
        <v>41090</v>
      </c>
      <c r="K4" s="10"/>
      <c r="L4" s="3"/>
      <c r="M4" s="3"/>
      <c r="N4" s="3"/>
      <c r="O4" s="3"/>
      <c r="P4" s="55">
        <f t="shared" si="0"/>
        <v>89</v>
      </c>
      <c r="Q4" s="55">
        <f aca="true" t="shared" si="1" ref="Q4:Q67">MONTH(P4)</f>
        <v>3</v>
      </c>
    </row>
    <row r="5" spans="1:17" ht="33.75">
      <c r="A5" s="11">
        <v>4</v>
      </c>
      <c r="B5" s="16" t="s">
        <v>229</v>
      </c>
      <c r="C5" s="16" t="s">
        <v>143</v>
      </c>
      <c r="D5" s="10" t="s">
        <v>15</v>
      </c>
      <c r="E5" s="53" t="s">
        <v>28</v>
      </c>
      <c r="F5" s="10" t="s">
        <v>104</v>
      </c>
      <c r="G5" s="10" t="s">
        <v>136</v>
      </c>
      <c r="H5" s="11" t="s">
        <v>151</v>
      </c>
      <c r="I5" s="8">
        <v>41022</v>
      </c>
      <c r="J5" s="8">
        <v>41090</v>
      </c>
      <c r="K5" s="10">
        <v>3</v>
      </c>
      <c r="L5" s="3"/>
      <c r="M5" s="3"/>
      <c r="N5" s="3"/>
      <c r="O5" s="3"/>
      <c r="P5" s="55">
        <f t="shared" si="0"/>
        <v>67</v>
      </c>
      <c r="Q5" s="55">
        <f t="shared" si="1"/>
        <v>3</v>
      </c>
    </row>
    <row r="6" spans="1:17" ht="33.75">
      <c r="A6" s="11">
        <v>5</v>
      </c>
      <c r="B6" s="16" t="s">
        <v>229</v>
      </c>
      <c r="C6" s="16" t="s">
        <v>159</v>
      </c>
      <c r="D6" s="10" t="s">
        <v>15</v>
      </c>
      <c r="E6" s="53">
        <v>40338447103</v>
      </c>
      <c r="F6" s="10" t="s">
        <v>75</v>
      </c>
      <c r="G6" s="10" t="s">
        <v>136</v>
      </c>
      <c r="H6" s="11" t="s">
        <v>146</v>
      </c>
      <c r="I6" s="8">
        <v>40931</v>
      </c>
      <c r="J6" s="8">
        <v>41022</v>
      </c>
      <c r="K6" s="10">
        <v>3</v>
      </c>
      <c r="L6" s="3"/>
      <c r="M6" s="3"/>
      <c r="N6" s="3"/>
      <c r="O6" s="3"/>
      <c r="P6" s="55">
        <f t="shared" si="0"/>
        <v>90</v>
      </c>
      <c r="Q6" s="55">
        <f t="shared" si="1"/>
        <v>3</v>
      </c>
    </row>
    <row r="7" spans="1:17" ht="34.5" customHeight="1">
      <c r="A7" s="11">
        <v>6</v>
      </c>
      <c r="B7" s="16" t="s">
        <v>229</v>
      </c>
      <c r="C7" s="16" t="s">
        <v>152</v>
      </c>
      <c r="D7" s="10" t="s">
        <v>15</v>
      </c>
      <c r="E7" s="53"/>
      <c r="F7" s="10" t="s">
        <v>104</v>
      </c>
      <c r="G7" s="10" t="s">
        <v>111</v>
      </c>
      <c r="H7" s="11" t="s">
        <v>153</v>
      </c>
      <c r="I7" s="8">
        <v>41022</v>
      </c>
      <c r="J7" s="8">
        <v>41090</v>
      </c>
      <c r="K7" s="10">
        <v>3</v>
      </c>
      <c r="L7" s="3"/>
      <c r="M7" s="3"/>
      <c r="N7" s="3"/>
      <c r="O7" s="3"/>
      <c r="P7" s="55">
        <f t="shared" si="0"/>
        <v>67</v>
      </c>
      <c r="Q7" s="55">
        <f t="shared" si="1"/>
        <v>3</v>
      </c>
    </row>
    <row r="8" spans="1:17" ht="33.75">
      <c r="A8" s="11">
        <v>7</v>
      </c>
      <c r="B8" s="16" t="s">
        <v>229</v>
      </c>
      <c r="C8" s="16" t="s">
        <v>143</v>
      </c>
      <c r="D8" s="10" t="s">
        <v>15</v>
      </c>
      <c r="E8" s="53" t="s">
        <v>28</v>
      </c>
      <c r="F8" s="10" t="s">
        <v>104</v>
      </c>
      <c r="G8" s="10" t="s">
        <v>111</v>
      </c>
      <c r="H8" s="11" t="s">
        <v>144</v>
      </c>
      <c r="I8" s="8">
        <v>40931</v>
      </c>
      <c r="J8" s="8">
        <v>41022</v>
      </c>
      <c r="K8" s="10">
        <v>3</v>
      </c>
      <c r="L8" s="3"/>
      <c r="M8" s="3"/>
      <c r="N8" s="3"/>
      <c r="O8" s="3"/>
      <c r="P8" s="55">
        <f t="shared" si="0"/>
        <v>90</v>
      </c>
      <c r="Q8" s="55">
        <f t="shared" si="1"/>
        <v>3</v>
      </c>
    </row>
    <row r="9" spans="1:17" ht="22.5">
      <c r="A9" s="11">
        <v>8</v>
      </c>
      <c r="B9" s="16" t="s">
        <v>229</v>
      </c>
      <c r="C9" s="16" t="s">
        <v>143</v>
      </c>
      <c r="D9" s="10" t="s">
        <v>15</v>
      </c>
      <c r="E9" s="53">
        <v>119248547519</v>
      </c>
      <c r="F9" s="10" t="s">
        <v>104</v>
      </c>
      <c r="G9" s="10" t="s">
        <v>17</v>
      </c>
      <c r="H9" s="11" t="s">
        <v>28</v>
      </c>
      <c r="I9" s="8">
        <v>40931</v>
      </c>
      <c r="J9" s="8">
        <v>41060</v>
      </c>
      <c r="K9" s="10">
        <v>4</v>
      </c>
      <c r="L9" s="37" t="s">
        <v>240</v>
      </c>
      <c r="M9" s="3" t="s">
        <v>241</v>
      </c>
      <c r="N9" s="3">
        <v>2011</v>
      </c>
      <c r="O9" s="3"/>
      <c r="P9" s="55">
        <f t="shared" si="0"/>
        <v>128</v>
      </c>
      <c r="Q9" s="55">
        <f t="shared" si="1"/>
        <v>5</v>
      </c>
    </row>
    <row r="10" spans="1:17" ht="56.25">
      <c r="A10" s="11">
        <v>9</v>
      </c>
      <c r="B10" s="16" t="s">
        <v>229</v>
      </c>
      <c r="C10" s="16" t="s">
        <v>162</v>
      </c>
      <c r="D10" s="3" t="s">
        <v>27</v>
      </c>
      <c r="E10" s="53" t="s">
        <v>28</v>
      </c>
      <c r="F10" s="10" t="s">
        <v>75</v>
      </c>
      <c r="G10" s="10" t="s">
        <v>136</v>
      </c>
      <c r="H10" s="11" t="s">
        <v>163</v>
      </c>
      <c r="I10" s="8">
        <v>41091</v>
      </c>
      <c r="J10" s="8">
        <v>41182</v>
      </c>
      <c r="K10" s="10"/>
      <c r="L10" s="3"/>
      <c r="M10" s="3"/>
      <c r="N10" s="3"/>
      <c r="O10" s="3"/>
      <c r="P10" s="55">
        <f t="shared" si="0"/>
        <v>89</v>
      </c>
      <c r="Q10" s="55">
        <f t="shared" si="1"/>
        <v>3</v>
      </c>
    </row>
    <row r="11" spans="1:17" ht="56.25">
      <c r="A11" s="11">
        <v>10</v>
      </c>
      <c r="B11" s="16" t="s">
        <v>229</v>
      </c>
      <c r="C11" s="16" t="s">
        <v>165</v>
      </c>
      <c r="D11" s="3" t="s">
        <v>27</v>
      </c>
      <c r="E11" s="53" t="s">
        <v>28</v>
      </c>
      <c r="F11" s="10" t="s">
        <v>75</v>
      </c>
      <c r="G11" s="10" t="s">
        <v>136</v>
      </c>
      <c r="H11" s="11" t="s">
        <v>166</v>
      </c>
      <c r="I11" s="8">
        <v>41183</v>
      </c>
      <c r="J11" s="8">
        <v>41273</v>
      </c>
      <c r="K11" s="10"/>
      <c r="L11" s="3"/>
      <c r="M11" s="3"/>
      <c r="N11" s="3"/>
      <c r="O11" s="3"/>
      <c r="P11" s="55">
        <f t="shared" si="0"/>
        <v>89</v>
      </c>
      <c r="Q11" s="55">
        <f t="shared" si="1"/>
        <v>3</v>
      </c>
    </row>
    <row r="12" spans="1:17" ht="22.5">
      <c r="A12" s="11">
        <v>11</v>
      </c>
      <c r="B12" s="16" t="s">
        <v>229</v>
      </c>
      <c r="C12" s="16" t="s">
        <v>239</v>
      </c>
      <c r="D12" s="3" t="s">
        <v>27</v>
      </c>
      <c r="E12" s="53" t="s">
        <v>28</v>
      </c>
      <c r="F12" s="10" t="s">
        <v>104</v>
      </c>
      <c r="G12" s="10" t="s">
        <v>29</v>
      </c>
      <c r="H12" s="11" t="s">
        <v>171</v>
      </c>
      <c r="I12" s="8">
        <v>41183</v>
      </c>
      <c r="J12" s="8">
        <v>41273</v>
      </c>
      <c r="K12" s="10">
        <v>3</v>
      </c>
      <c r="L12" s="3"/>
      <c r="M12" s="3"/>
      <c r="N12" s="3"/>
      <c r="O12" s="3"/>
      <c r="P12" s="55">
        <f t="shared" si="0"/>
        <v>89</v>
      </c>
      <c r="Q12" s="55">
        <f t="shared" si="1"/>
        <v>3</v>
      </c>
    </row>
    <row r="13" spans="1:17" ht="33.75">
      <c r="A13" s="11">
        <v>12</v>
      </c>
      <c r="B13" s="16" t="s">
        <v>229</v>
      </c>
      <c r="C13" s="16" t="s">
        <v>159</v>
      </c>
      <c r="D13" s="3" t="s">
        <v>27</v>
      </c>
      <c r="E13" s="53" t="s">
        <v>28</v>
      </c>
      <c r="F13" s="10" t="s">
        <v>107</v>
      </c>
      <c r="G13" s="10" t="s">
        <v>29</v>
      </c>
      <c r="H13" s="11" t="s">
        <v>161</v>
      </c>
      <c r="I13" s="8">
        <v>41091</v>
      </c>
      <c r="J13" s="8">
        <v>41182</v>
      </c>
      <c r="K13" s="10">
        <v>3</v>
      </c>
      <c r="L13" s="3"/>
      <c r="M13" s="3"/>
      <c r="N13" s="3"/>
      <c r="O13" s="3"/>
      <c r="P13" s="55">
        <f t="shared" si="0"/>
        <v>89</v>
      </c>
      <c r="Q13" s="55">
        <f t="shared" si="1"/>
        <v>3</v>
      </c>
    </row>
    <row r="14" spans="1:17" ht="22.5">
      <c r="A14" s="11">
        <v>13</v>
      </c>
      <c r="B14" s="16" t="s">
        <v>229</v>
      </c>
      <c r="C14" s="16" t="s">
        <v>156</v>
      </c>
      <c r="D14" s="3" t="s">
        <v>27</v>
      </c>
      <c r="E14" s="53"/>
      <c r="F14" s="10" t="s">
        <v>104</v>
      </c>
      <c r="G14" s="10" t="s">
        <v>111</v>
      </c>
      <c r="H14" s="11" t="s">
        <v>158</v>
      </c>
      <c r="I14" s="8">
        <v>41091</v>
      </c>
      <c r="J14" s="8">
        <v>41182</v>
      </c>
      <c r="K14" s="10">
        <v>3</v>
      </c>
      <c r="L14" s="3"/>
      <c r="M14" s="3"/>
      <c r="N14" s="3"/>
      <c r="O14" s="3"/>
      <c r="P14" s="55">
        <f t="shared" si="0"/>
        <v>89</v>
      </c>
      <c r="Q14" s="55">
        <f t="shared" si="1"/>
        <v>3</v>
      </c>
    </row>
    <row r="15" spans="1:17" ht="56.25">
      <c r="A15" s="11">
        <v>14</v>
      </c>
      <c r="B15" s="16" t="s">
        <v>229</v>
      </c>
      <c r="C15" s="16" t="s">
        <v>143</v>
      </c>
      <c r="D15" s="3" t="s">
        <v>27</v>
      </c>
      <c r="E15" s="53" t="s">
        <v>28</v>
      </c>
      <c r="F15" s="10" t="s">
        <v>107</v>
      </c>
      <c r="G15" s="10" t="s">
        <v>111</v>
      </c>
      <c r="H15" s="11" t="s">
        <v>164</v>
      </c>
      <c r="I15" s="8">
        <v>41167</v>
      </c>
      <c r="J15" s="8">
        <v>41258</v>
      </c>
      <c r="K15" s="10">
        <v>3</v>
      </c>
      <c r="L15" s="3"/>
      <c r="M15" s="3"/>
      <c r="N15" s="3"/>
      <c r="O15" s="3"/>
      <c r="P15" s="55">
        <f t="shared" si="0"/>
        <v>90</v>
      </c>
      <c r="Q15" s="55">
        <f t="shared" si="1"/>
        <v>3</v>
      </c>
    </row>
    <row r="16" spans="1:17" ht="11.25">
      <c r="A16" s="11">
        <v>15</v>
      </c>
      <c r="B16" s="16" t="s">
        <v>229</v>
      </c>
      <c r="C16" s="16" t="s">
        <v>159</v>
      </c>
      <c r="D16" s="3" t="s">
        <v>27</v>
      </c>
      <c r="E16" s="53">
        <v>40338447103</v>
      </c>
      <c r="F16" s="10" t="s">
        <v>75</v>
      </c>
      <c r="G16" s="10" t="s">
        <v>17</v>
      </c>
      <c r="H16" s="11" t="s">
        <v>28</v>
      </c>
      <c r="I16" s="8">
        <v>41091</v>
      </c>
      <c r="J16" s="8">
        <v>41212</v>
      </c>
      <c r="K16" s="10">
        <v>4</v>
      </c>
      <c r="L16" s="3"/>
      <c r="M16" s="3"/>
      <c r="N16" s="3">
        <v>2011</v>
      </c>
      <c r="O16" s="3"/>
      <c r="P16" s="55">
        <f t="shared" si="0"/>
        <v>119</v>
      </c>
      <c r="Q16" s="55">
        <f t="shared" si="1"/>
        <v>4</v>
      </c>
    </row>
    <row r="17" spans="1:17" ht="56.25" customHeight="1">
      <c r="A17" s="11">
        <v>16</v>
      </c>
      <c r="B17" s="16" t="s">
        <v>230</v>
      </c>
      <c r="C17" s="16" t="s">
        <v>168</v>
      </c>
      <c r="D17" s="3" t="s">
        <v>27</v>
      </c>
      <c r="E17" s="53" t="s">
        <v>28</v>
      </c>
      <c r="F17" s="10" t="s">
        <v>104</v>
      </c>
      <c r="G17" s="10" t="s">
        <v>29</v>
      </c>
      <c r="H17" s="11" t="s">
        <v>169</v>
      </c>
      <c r="I17" s="8">
        <v>41183</v>
      </c>
      <c r="J17" s="8">
        <v>41273</v>
      </c>
      <c r="K17" s="10">
        <v>4</v>
      </c>
      <c r="L17" s="3"/>
      <c r="M17" s="3"/>
      <c r="N17" s="3"/>
      <c r="O17" s="3"/>
      <c r="P17" s="55">
        <f t="shared" si="0"/>
        <v>89</v>
      </c>
      <c r="Q17" s="55">
        <f t="shared" si="1"/>
        <v>3</v>
      </c>
    </row>
    <row r="18" spans="1:17" ht="78.75">
      <c r="A18" s="11">
        <v>17</v>
      </c>
      <c r="B18" s="16" t="s">
        <v>232</v>
      </c>
      <c r="C18" s="16" t="s">
        <v>139</v>
      </c>
      <c r="D18" s="10" t="s">
        <v>15</v>
      </c>
      <c r="E18" s="53" t="s">
        <v>28</v>
      </c>
      <c r="F18" s="10" t="s">
        <v>104</v>
      </c>
      <c r="G18" s="10" t="s">
        <v>111</v>
      </c>
      <c r="H18" s="11" t="s">
        <v>140</v>
      </c>
      <c r="I18" s="8">
        <v>40910</v>
      </c>
      <c r="J18" s="8">
        <v>40998</v>
      </c>
      <c r="K18" s="10">
        <v>4</v>
      </c>
      <c r="L18" s="3"/>
      <c r="M18" s="3"/>
      <c r="N18" s="3"/>
      <c r="O18" s="3"/>
      <c r="P18" s="55">
        <f t="shared" si="0"/>
        <v>88</v>
      </c>
      <c r="Q18" s="55">
        <f t="shared" si="1"/>
        <v>3</v>
      </c>
    </row>
    <row r="19" spans="1:17" ht="22.5">
      <c r="A19" s="11">
        <v>18</v>
      </c>
      <c r="B19" s="47" t="s">
        <v>356</v>
      </c>
      <c r="C19" s="52" t="s">
        <v>325</v>
      </c>
      <c r="D19" s="48" t="s">
        <v>15</v>
      </c>
      <c r="E19" s="49" t="s">
        <v>326</v>
      </c>
      <c r="F19" s="48" t="s">
        <v>49</v>
      </c>
      <c r="G19" s="48" t="s">
        <v>29</v>
      </c>
      <c r="H19" s="11" t="s">
        <v>346</v>
      </c>
      <c r="I19" s="50">
        <v>40940</v>
      </c>
      <c r="J19" s="50">
        <v>40968</v>
      </c>
      <c r="K19" s="51">
        <f aca="true" t="shared" si="2" ref="K19:K35">6/17</f>
        <v>0.35294117647058826</v>
      </c>
      <c r="L19" s="5"/>
      <c r="M19" s="5"/>
      <c r="N19" s="3">
        <v>2011</v>
      </c>
      <c r="O19" s="5"/>
      <c r="P19" s="55">
        <f t="shared" si="0"/>
        <v>28</v>
      </c>
      <c r="Q19" s="55">
        <f t="shared" si="1"/>
        <v>1</v>
      </c>
    </row>
    <row r="20" spans="1:17" ht="22.5">
      <c r="A20" s="11">
        <v>19</v>
      </c>
      <c r="B20" s="47" t="s">
        <v>356</v>
      </c>
      <c r="C20" s="52" t="s">
        <v>327</v>
      </c>
      <c r="D20" s="48" t="s">
        <v>15</v>
      </c>
      <c r="E20" s="49" t="s">
        <v>326</v>
      </c>
      <c r="F20" s="48" t="s">
        <v>49</v>
      </c>
      <c r="G20" s="48" t="s">
        <v>29</v>
      </c>
      <c r="H20" s="11" t="s">
        <v>346</v>
      </c>
      <c r="I20" s="50">
        <v>40940</v>
      </c>
      <c r="J20" s="50">
        <v>40968</v>
      </c>
      <c r="K20" s="51">
        <f t="shared" si="2"/>
        <v>0.35294117647058826</v>
      </c>
      <c r="L20" s="5"/>
      <c r="M20" s="5"/>
      <c r="N20" s="3">
        <v>2011</v>
      </c>
      <c r="O20" s="5"/>
      <c r="P20" s="55">
        <f t="shared" si="0"/>
        <v>28</v>
      </c>
      <c r="Q20" s="55">
        <f t="shared" si="1"/>
        <v>1</v>
      </c>
    </row>
    <row r="21" spans="1:17" ht="22.5">
      <c r="A21" s="11">
        <v>20</v>
      </c>
      <c r="B21" s="47" t="s">
        <v>356</v>
      </c>
      <c r="C21" s="52" t="s">
        <v>328</v>
      </c>
      <c r="D21" s="48" t="s">
        <v>15</v>
      </c>
      <c r="E21" s="49" t="s">
        <v>326</v>
      </c>
      <c r="F21" s="48" t="s">
        <v>49</v>
      </c>
      <c r="G21" s="48" t="s">
        <v>29</v>
      </c>
      <c r="H21" s="11" t="s">
        <v>346</v>
      </c>
      <c r="I21" s="50">
        <v>40940</v>
      </c>
      <c r="J21" s="50">
        <v>40968</v>
      </c>
      <c r="K21" s="51">
        <f t="shared" si="2"/>
        <v>0.35294117647058826</v>
      </c>
      <c r="L21" s="5"/>
      <c r="M21" s="5"/>
      <c r="N21" s="3">
        <v>2011</v>
      </c>
      <c r="O21" s="5"/>
      <c r="P21" s="55">
        <f t="shared" si="0"/>
        <v>28</v>
      </c>
      <c r="Q21" s="55">
        <f t="shared" si="1"/>
        <v>1</v>
      </c>
    </row>
    <row r="22" spans="1:17" ht="22.5">
      <c r="A22" s="11">
        <v>21</v>
      </c>
      <c r="B22" s="47" t="s">
        <v>356</v>
      </c>
      <c r="C22" s="52" t="s">
        <v>331</v>
      </c>
      <c r="D22" s="48" t="s">
        <v>15</v>
      </c>
      <c r="E22" s="49" t="s">
        <v>326</v>
      </c>
      <c r="F22" s="48" t="s">
        <v>49</v>
      </c>
      <c r="G22" s="48" t="s">
        <v>29</v>
      </c>
      <c r="H22" s="11" t="s">
        <v>346</v>
      </c>
      <c r="I22" s="50">
        <v>40940</v>
      </c>
      <c r="J22" s="50">
        <v>40968</v>
      </c>
      <c r="K22" s="51">
        <f t="shared" si="2"/>
        <v>0.35294117647058826</v>
      </c>
      <c r="L22" s="5"/>
      <c r="M22" s="5"/>
      <c r="N22" s="3">
        <v>2011</v>
      </c>
      <c r="O22" s="5"/>
      <c r="P22" s="55">
        <f t="shared" si="0"/>
        <v>28</v>
      </c>
      <c r="Q22" s="55">
        <f t="shared" si="1"/>
        <v>1</v>
      </c>
    </row>
    <row r="23" spans="1:17" ht="22.5">
      <c r="A23" s="11">
        <v>22</v>
      </c>
      <c r="B23" s="47" t="s">
        <v>356</v>
      </c>
      <c r="C23" s="52" t="s">
        <v>334</v>
      </c>
      <c r="D23" s="48" t="s">
        <v>15</v>
      </c>
      <c r="E23" s="49" t="s">
        <v>326</v>
      </c>
      <c r="F23" s="48" t="s">
        <v>49</v>
      </c>
      <c r="G23" s="48" t="s">
        <v>29</v>
      </c>
      <c r="H23" s="11" t="s">
        <v>346</v>
      </c>
      <c r="I23" s="50">
        <v>40940</v>
      </c>
      <c r="J23" s="50">
        <v>40968</v>
      </c>
      <c r="K23" s="51">
        <f t="shared" si="2"/>
        <v>0.35294117647058826</v>
      </c>
      <c r="L23" s="5"/>
      <c r="M23" s="5"/>
      <c r="N23" s="3">
        <v>2011</v>
      </c>
      <c r="O23" s="5"/>
      <c r="P23" s="55">
        <f t="shared" si="0"/>
        <v>28</v>
      </c>
      <c r="Q23" s="55">
        <f t="shared" si="1"/>
        <v>1</v>
      </c>
    </row>
    <row r="24" spans="1:17" ht="22.5">
      <c r="A24" s="11">
        <v>23</v>
      </c>
      <c r="B24" s="47" t="s">
        <v>356</v>
      </c>
      <c r="C24" s="52" t="s">
        <v>337</v>
      </c>
      <c r="D24" s="48" t="s">
        <v>15</v>
      </c>
      <c r="E24" s="49" t="s">
        <v>326</v>
      </c>
      <c r="F24" s="48" t="s">
        <v>49</v>
      </c>
      <c r="G24" s="48" t="s">
        <v>29</v>
      </c>
      <c r="H24" s="11" t="s">
        <v>346</v>
      </c>
      <c r="I24" s="50">
        <v>40940</v>
      </c>
      <c r="J24" s="50">
        <v>40968</v>
      </c>
      <c r="K24" s="51">
        <f t="shared" si="2"/>
        <v>0.35294117647058826</v>
      </c>
      <c r="L24" s="5"/>
      <c r="M24" s="5"/>
      <c r="N24" s="3">
        <v>2011</v>
      </c>
      <c r="O24" s="5"/>
      <c r="P24" s="55">
        <f t="shared" si="0"/>
        <v>28</v>
      </c>
      <c r="Q24" s="55">
        <f t="shared" si="1"/>
        <v>1</v>
      </c>
    </row>
    <row r="25" spans="1:17" ht="22.5">
      <c r="A25" s="11">
        <v>24</v>
      </c>
      <c r="B25" s="47" t="s">
        <v>356</v>
      </c>
      <c r="C25" s="52" t="s">
        <v>338</v>
      </c>
      <c r="D25" s="48" t="s">
        <v>15</v>
      </c>
      <c r="E25" s="49" t="s">
        <v>326</v>
      </c>
      <c r="F25" s="48" t="s">
        <v>49</v>
      </c>
      <c r="G25" s="48" t="s">
        <v>29</v>
      </c>
      <c r="H25" s="11" t="s">
        <v>346</v>
      </c>
      <c r="I25" s="50">
        <v>40940</v>
      </c>
      <c r="J25" s="50">
        <v>40968</v>
      </c>
      <c r="K25" s="51">
        <f t="shared" si="2"/>
        <v>0.35294117647058826</v>
      </c>
      <c r="L25" s="5"/>
      <c r="M25" s="5"/>
      <c r="N25" s="3">
        <v>2011</v>
      </c>
      <c r="O25" s="5"/>
      <c r="P25" s="55">
        <f t="shared" si="0"/>
        <v>28</v>
      </c>
      <c r="Q25" s="55">
        <f t="shared" si="1"/>
        <v>1</v>
      </c>
    </row>
    <row r="26" spans="1:17" ht="22.5">
      <c r="A26" s="11">
        <v>25</v>
      </c>
      <c r="B26" s="47" t="s">
        <v>356</v>
      </c>
      <c r="C26" s="52" t="s">
        <v>339</v>
      </c>
      <c r="D26" s="48" t="s">
        <v>15</v>
      </c>
      <c r="E26" s="49" t="s">
        <v>326</v>
      </c>
      <c r="F26" s="48" t="s">
        <v>49</v>
      </c>
      <c r="G26" s="48" t="s">
        <v>29</v>
      </c>
      <c r="H26" s="11" t="s">
        <v>346</v>
      </c>
      <c r="I26" s="50">
        <v>40940</v>
      </c>
      <c r="J26" s="50">
        <v>40968</v>
      </c>
      <c r="K26" s="51">
        <f t="shared" si="2"/>
        <v>0.35294117647058826</v>
      </c>
      <c r="L26" s="5"/>
      <c r="M26" s="5"/>
      <c r="N26" s="5"/>
      <c r="O26" s="5"/>
      <c r="P26" s="55">
        <f t="shared" si="0"/>
        <v>28</v>
      </c>
      <c r="Q26" s="55">
        <f t="shared" si="1"/>
        <v>1</v>
      </c>
    </row>
    <row r="27" spans="1:17" ht="22.5">
      <c r="A27" s="11">
        <v>26</v>
      </c>
      <c r="B27" s="47" t="s">
        <v>356</v>
      </c>
      <c r="C27" s="52" t="s">
        <v>340</v>
      </c>
      <c r="D27" s="48" t="s">
        <v>15</v>
      </c>
      <c r="E27" s="49" t="s">
        <v>326</v>
      </c>
      <c r="F27" s="48" t="s">
        <v>49</v>
      </c>
      <c r="G27" s="48" t="s">
        <v>29</v>
      </c>
      <c r="H27" s="11" t="s">
        <v>346</v>
      </c>
      <c r="I27" s="50">
        <v>40940</v>
      </c>
      <c r="J27" s="50">
        <v>40968</v>
      </c>
      <c r="K27" s="51">
        <f t="shared" si="2"/>
        <v>0.35294117647058826</v>
      </c>
      <c r="L27" s="5"/>
      <c r="M27" s="5"/>
      <c r="N27" s="5"/>
      <c r="O27" s="5"/>
      <c r="P27" s="55">
        <f t="shared" si="0"/>
        <v>28</v>
      </c>
      <c r="Q27" s="55">
        <f t="shared" si="1"/>
        <v>1</v>
      </c>
    </row>
    <row r="28" spans="1:17" ht="22.5">
      <c r="A28" s="11">
        <v>27</v>
      </c>
      <c r="B28" s="47" t="s">
        <v>356</v>
      </c>
      <c r="C28" s="52" t="s">
        <v>342</v>
      </c>
      <c r="D28" s="48" t="s">
        <v>15</v>
      </c>
      <c r="E28" s="49" t="s">
        <v>326</v>
      </c>
      <c r="F28" s="48" t="s">
        <v>49</v>
      </c>
      <c r="G28" s="48" t="s">
        <v>29</v>
      </c>
      <c r="H28" s="11" t="s">
        <v>346</v>
      </c>
      <c r="I28" s="50">
        <v>40940</v>
      </c>
      <c r="J28" s="50">
        <v>40968</v>
      </c>
      <c r="K28" s="51">
        <f t="shared" si="2"/>
        <v>0.35294117647058826</v>
      </c>
      <c r="L28" s="5"/>
      <c r="M28" s="5"/>
      <c r="N28" s="5"/>
      <c r="O28" s="5"/>
      <c r="P28" s="55">
        <f t="shared" si="0"/>
        <v>28</v>
      </c>
      <c r="Q28" s="55">
        <f t="shared" si="1"/>
        <v>1</v>
      </c>
    </row>
    <row r="29" spans="1:17" ht="22.5">
      <c r="A29" s="11">
        <v>28</v>
      </c>
      <c r="B29" s="47" t="s">
        <v>356</v>
      </c>
      <c r="C29" s="52" t="s">
        <v>347</v>
      </c>
      <c r="D29" s="48" t="s">
        <v>15</v>
      </c>
      <c r="E29" s="49" t="s">
        <v>326</v>
      </c>
      <c r="F29" s="49" t="s">
        <v>326</v>
      </c>
      <c r="G29" s="48" t="s">
        <v>29</v>
      </c>
      <c r="H29" s="11" t="s">
        <v>346</v>
      </c>
      <c r="I29" s="50">
        <v>40940</v>
      </c>
      <c r="J29" s="50">
        <v>40968</v>
      </c>
      <c r="K29" s="51">
        <f t="shared" si="2"/>
        <v>0.35294117647058826</v>
      </c>
      <c r="L29" s="5"/>
      <c r="M29" s="5"/>
      <c r="N29" s="5"/>
      <c r="O29" s="5"/>
      <c r="P29" s="55">
        <f t="shared" si="0"/>
        <v>28</v>
      </c>
      <c r="Q29" s="55">
        <f t="shared" si="1"/>
        <v>1</v>
      </c>
    </row>
    <row r="30" spans="1:17" ht="22.5">
      <c r="A30" s="11">
        <v>29</v>
      </c>
      <c r="B30" s="47" t="s">
        <v>356</v>
      </c>
      <c r="C30" s="52" t="s">
        <v>348</v>
      </c>
      <c r="D30" s="48" t="s">
        <v>15</v>
      </c>
      <c r="E30" s="49" t="s">
        <v>326</v>
      </c>
      <c r="F30" s="49" t="s">
        <v>326</v>
      </c>
      <c r="G30" s="48" t="s">
        <v>29</v>
      </c>
      <c r="H30" s="11" t="s">
        <v>346</v>
      </c>
      <c r="I30" s="50">
        <v>40940</v>
      </c>
      <c r="J30" s="50">
        <v>40968</v>
      </c>
      <c r="K30" s="51">
        <f t="shared" si="2"/>
        <v>0.35294117647058826</v>
      </c>
      <c r="L30" s="5"/>
      <c r="M30" s="5"/>
      <c r="N30" s="5"/>
      <c r="O30" s="5"/>
      <c r="P30" s="55">
        <f t="shared" si="0"/>
        <v>28</v>
      </c>
      <c r="Q30" s="55">
        <f t="shared" si="1"/>
        <v>1</v>
      </c>
    </row>
    <row r="31" spans="1:17" ht="22.5">
      <c r="A31" s="11">
        <v>30</v>
      </c>
      <c r="B31" s="47" t="s">
        <v>356</v>
      </c>
      <c r="C31" s="52" t="s">
        <v>349</v>
      </c>
      <c r="D31" s="48" t="s">
        <v>15</v>
      </c>
      <c r="E31" s="49" t="s">
        <v>326</v>
      </c>
      <c r="F31" s="49" t="s">
        <v>326</v>
      </c>
      <c r="G31" s="48" t="s">
        <v>29</v>
      </c>
      <c r="H31" s="11" t="s">
        <v>346</v>
      </c>
      <c r="I31" s="50">
        <v>40940</v>
      </c>
      <c r="J31" s="50">
        <v>40968</v>
      </c>
      <c r="K31" s="51">
        <f t="shared" si="2"/>
        <v>0.35294117647058826</v>
      </c>
      <c r="L31" s="5"/>
      <c r="M31" s="5"/>
      <c r="N31" s="5"/>
      <c r="O31" s="5"/>
      <c r="P31" s="55">
        <f t="shared" si="0"/>
        <v>28</v>
      </c>
      <c r="Q31" s="55">
        <f t="shared" si="1"/>
        <v>1</v>
      </c>
    </row>
    <row r="32" spans="1:17" ht="22.5">
      <c r="A32" s="11">
        <v>31</v>
      </c>
      <c r="B32" s="47" t="s">
        <v>356</v>
      </c>
      <c r="C32" s="52" t="s">
        <v>350</v>
      </c>
      <c r="D32" s="48" t="s">
        <v>15</v>
      </c>
      <c r="E32" s="49" t="s">
        <v>326</v>
      </c>
      <c r="F32" s="49" t="s">
        <v>326</v>
      </c>
      <c r="G32" s="48" t="s">
        <v>29</v>
      </c>
      <c r="H32" s="11" t="s">
        <v>346</v>
      </c>
      <c r="I32" s="50">
        <v>40940</v>
      </c>
      <c r="J32" s="50">
        <v>40968</v>
      </c>
      <c r="K32" s="51">
        <f t="shared" si="2"/>
        <v>0.35294117647058826</v>
      </c>
      <c r="L32" s="5"/>
      <c r="M32" s="5"/>
      <c r="N32" s="5"/>
      <c r="O32" s="5"/>
      <c r="P32" s="55">
        <f t="shared" si="0"/>
        <v>28</v>
      </c>
      <c r="Q32" s="55">
        <f t="shared" si="1"/>
        <v>1</v>
      </c>
    </row>
    <row r="33" spans="1:17" ht="22.5">
      <c r="A33" s="11">
        <v>32</v>
      </c>
      <c r="B33" s="47" t="s">
        <v>356</v>
      </c>
      <c r="C33" s="52" t="s">
        <v>351</v>
      </c>
      <c r="D33" s="48" t="s">
        <v>15</v>
      </c>
      <c r="E33" s="49" t="s">
        <v>326</v>
      </c>
      <c r="F33" s="49" t="s">
        <v>326</v>
      </c>
      <c r="G33" s="48" t="s">
        <v>29</v>
      </c>
      <c r="H33" s="11" t="s">
        <v>346</v>
      </c>
      <c r="I33" s="50">
        <v>40940</v>
      </c>
      <c r="J33" s="50">
        <v>40968</v>
      </c>
      <c r="K33" s="51">
        <f t="shared" si="2"/>
        <v>0.35294117647058826</v>
      </c>
      <c r="L33" s="5"/>
      <c r="M33" s="5"/>
      <c r="N33" s="5"/>
      <c r="O33" s="5"/>
      <c r="P33" s="55">
        <f t="shared" si="0"/>
        <v>28</v>
      </c>
      <c r="Q33" s="55">
        <f t="shared" si="1"/>
        <v>1</v>
      </c>
    </row>
    <row r="34" spans="1:17" ht="22.5">
      <c r="A34" s="11">
        <v>33</v>
      </c>
      <c r="B34" s="47" t="s">
        <v>356</v>
      </c>
      <c r="C34" s="52" t="s">
        <v>352</v>
      </c>
      <c r="D34" s="48" t="s">
        <v>15</v>
      </c>
      <c r="E34" s="49" t="s">
        <v>326</v>
      </c>
      <c r="F34" s="49" t="s">
        <v>326</v>
      </c>
      <c r="G34" s="48" t="s">
        <v>29</v>
      </c>
      <c r="H34" s="11" t="s">
        <v>346</v>
      </c>
      <c r="I34" s="50">
        <v>40940</v>
      </c>
      <c r="J34" s="50">
        <v>40968</v>
      </c>
      <c r="K34" s="51">
        <f t="shared" si="2"/>
        <v>0.35294117647058826</v>
      </c>
      <c r="L34" s="5"/>
      <c r="M34" s="5"/>
      <c r="N34" s="5"/>
      <c r="O34" s="5"/>
      <c r="P34" s="55">
        <f t="shared" si="0"/>
        <v>28</v>
      </c>
      <c r="Q34" s="55">
        <f t="shared" si="1"/>
        <v>1</v>
      </c>
    </row>
    <row r="35" spans="1:17" ht="22.5">
      <c r="A35" s="11">
        <v>34</v>
      </c>
      <c r="B35" s="47" t="s">
        <v>356</v>
      </c>
      <c r="C35" s="52" t="s">
        <v>353</v>
      </c>
      <c r="D35" s="48" t="s">
        <v>15</v>
      </c>
      <c r="E35" s="49" t="s">
        <v>326</v>
      </c>
      <c r="F35" s="49" t="s">
        <v>326</v>
      </c>
      <c r="G35" s="48" t="s">
        <v>29</v>
      </c>
      <c r="H35" s="11" t="s">
        <v>346</v>
      </c>
      <c r="I35" s="50">
        <v>40940</v>
      </c>
      <c r="J35" s="50">
        <v>40968</v>
      </c>
      <c r="K35" s="51">
        <f t="shared" si="2"/>
        <v>0.35294117647058826</v>
      </c>
      <c r="L35" s="5"/>
      <c r="M35" s="5"/>
      <c r="N35" s="5"/>
      <c r="O35" s="5"/>
      <c r="P35" s="55">
        <f t="shared" si="0"/>
        <v>28</v>
      </c>
      <c r="Q35" s="55">
        <f t="shared" si="1"/>
        <v>1</v>
      </c>
    </row>
    <row r="36" spans="1:17" ht="22.5">
      <c r="A36" s="11">
        <v>35</v>
      </c>
      <c r="B36" s="47" t="s">
        <v>356</v>
      </c>
      <c r="C36" s="52" t="s">
        <v>329</v>
      </c>
      <c r="D36" s="48" t="s">
        <v>15</v>
      </c>
      <c r="E36" s="49">
        <v>55854340000</v>
      </c>
      <c r="F36" s="48" t="s">
        <v>43</v>
      </c>
      <c r="G36" s="48" t="s">
        <v>17</v>
      </c>
      <c r="H36" s="11" t="s">
        <v>326</v>
      </c>
      <c r="I36" s="50">
        <v>40910</v>
      </c>
      <c r="J36" s="50">
        <v>41029</v>
      </c>
      <c r="K36" s="3">
        <v>4</v>
      </c>
      <c r="L36" s="5"/>
      <c r="M36" s="5"/>
      <c r="N36" s="5"/>
      <c r="O36" s="5"/>
      <c r="P36" s="55">
        <f t="shared" si="0"/>
        <v>118</v>
      </c>
      <c r="Q36" s="55">
        <f t="shared" si="1"/>
        <v>4</v>
      </c>
    </row>
    <row r="37" spans="1:17" ht="22.5">
      <c r="A37" s="11">
        <v>36</v>
      </c>
      <c r="B37" s="47" t="s">
        <v>356</v>
      </c>
      <c r="C37" s="52" t="s">
        <v>330</v>
      </c>
      <c r="D37" s="48" t="s">
        <v>15</v>
      </c>
      <c r="E37" s="49">
        <v>44207380000</v>
      </c>
      <c r="F37" s="48" t="s">
        <v>49</v>
      </c>
      <c r="G37" s="48" t="s">
        <v>17</v>
      </c>
      <c r="H37" s="11" t="s">
        <v>326</v>
      </c>
      <c r="I37" s="50">
        <v>40910</v>
      </c>
      <c r="J37" s="50">
        <v>41029</v>
      </c>
      <c r="K37" s="3">
        <v>3</v>
      </c>
      <c r="L37" s="5"/>
      <c r="M37" s="5"/>
      <c r="N37" s="5"/>
      <c r="O37" s="5"/>
      <c r="P37" s="55">
        <f t="shared" si="0"/>
        <v>118</v>
      </c>
      <c r="Q37" s="55">
        <f t="shared" si="1"/>
        <v>4</v>
      </c>
    </row>
    <row r="38" spans="1:17" ht="22.5">
      <c r="A38" s="11">
        <v>37</v>
      </c>
      <c r="B38" s="47" t="s">
        <v>356</v>
      </c>
      <c r="C38" s="52" t="s">
        <v>332</v>
      </c>
      <c r="D38" s="48" t="s">
        <v>15</v>
      </c>
      <c r="E38" s="49">
        <v>68244830000</v>
      </c>
      <c r="F38" s="48" t="s">
        <v>43</v>
      </c>
      <c r="G38" s="48" t="s">
        <v>17</v>
      </c>
      <c r="H38" s="11" t="s">
        <v>326</v>
      </c>
      <c r="I38" s="50">
        <v>40910</v>
      </c>
      <c r="J38" s="50">
        <v>41029</v>
      </c>
      <c r="K38" s="3">
        <v>3</v>
      </c>
      <c r="L38" s="5"/>
      <c r="M38" s="5"/>
      <c r="N38" s="5"/>
      <c r="O38" s="5"/>
      <c r="P38" s="55">
        <f t="shared" si="0"/>
        <v>118</v>
      </c>
      <c r="Q38" s="55">
        <f t="shared" si="1"/>
        <v>4</v>
      </c>
    </row>
    <row r="39" spans="1:17" ht="22.5">
      <c r="A39" s="11">
        <v>38</v>
      </c>
      <c r="B39" s="47" t="s">
        <v>356</v>
      </c>
      <c r="C39" s="52" t="s">
        <v>333</v>
      </c>
      <c r="D39" s="48" t="s">
        <v>15</v>
      </c>
      <c r="E39" s="49">
        <v>61530650000</v>
      </c>
      <c r="F39" s="48" t="s">
        <v>43</v>
      </c>
      <c r="G39" s="48" t="s">
        <v>17</v>
      </c>
      <c r="H39" s="11" t="s">
        <v>326</v>
      </c>
      <c r="I39" s="50">
        <v>40910</v>
      </c>
      <c r="J39" s="50">
        <v>41029</v>
      </c>
      <c r="K39" s="3">
        <v>4</v>
      </c>
      <c r="L39" s="5"/>
      <c r="M39" s="5"/>
      <c r="N39" s="5"/>
      <c r="O39" s="5"/>
      <c r="P39" s="55">
        <f t="shared" si="0"/>
        <v>118</v>
      </c>
      <c r="Q39" s="55">
        <f t="shared" si="1"/>
        <v>4</v>
      </c>
    </row>
    <row r="40" spans="1:17" ht="22.5">
      <c r="A40" s="11">
        <v>39</v>
      </c>
      <c r="B40" s="47" t="s">
        <v>356</v>
      </c>
      <c r="C40" s="52" t="s">
        <v>335</v>
      </c>
      <c r="D40" s="48" t="s">
        <v>15</v>
      </c>
      <c r="E40" s="49">
        <v>51737230000</v>
      </c>
      <c r="F40" s="48" t="s">
        <v>43</v>
      </c>
      <c r="G40" s="48" t="s">
        <v>17</v>
      </c>
      <c r="H40" s="11" t="s">
        <v>326</v>
      </c>
      <c r="I40" s="50">
        <v>40910</v>
      </c>
      <c r="J40" s="50">
        <v>41029</v>
      </c>
      <c r="K40" s="3">
        <v>4</v>
      </c>
      <c r="L40" s="5"/>
      <c r="M40" s="5"/>
      <c r="N40" s="5"/>
      <c r="O40" s="5"/>
      <c r="P40" s="55">
        <f t="shared" si="0"/>
        <v>118</v>
      </c>
      <c r="Q40" s="55">
        <f t="shared" si="1"/>
        <v>4</v>
      </c>
    </row>
    <row r="41" spans="1:17" ht="22.5">
      <c r="A41" s="11">
        <v>40</v>
      </c>
      <c r="B41" s="47" t="s">
        <v>356</v>
      </c>
      <c r="C41" s="52" t="s">
        <v>336</v>
      </c>
      <c r="D41" s="48" t="s">
        <v>15</v>
      </c>
      <c r="E41" s="49">
        <v>58748380000</v>
      </c>
      <c r="F41" s="48" t="s">
        <v>43</v>
      </c>
      <c r="G41" s="48" t="s">
        <v>17</v>
      </c>
      <c r="H41" s="11" t="s">
        <v>326</v>
      </c>
      <c r="I41" s="50">
        <v>40910</v>
      </c>
      <c r="J41" s="50">
        <v>41029</v>
      </c>
      <c r="K41" s="3">
        <v>4</v>
      </c>
      <c r="L41" s="5"/>
      <c r="M41" s="5"/>
      <c r="N41" s="5"/>
      <c r="O41" s="5"/>
      <c r="P41" s="55">
        <f t="shared" si="0"/>
        <v>118</v>
      </c>
      <c r="Q41" s="55">
        <f t="shared" si="1"/>
        <v>4</v>
      </c>
    </row>
    <row r="42" spans="1:17" ht="22.5">
      <c r="A42" s="11">
        <v>41</v>
      </c>
      <c r="B42" s="47" t="s">
        <v>356</v>
      </c>
      <c r="C42" s="52" t="s">
        <v>341</v>
      </c>
      <c r="D42" s="48" t="s">
        <v>15</v>
      </c>
      <c r="E42" s="49">
        <v>29372670000</v>
      </c>
      <c r="F42" s="48" t="s">
        <v>49</v>
      </c>
      <c r="G42" s="48" t="s">
        <v>17</v>
      </c>
      <c r="H42" s="11" t="s">
        <v>326</v>
      </c>
      <c r="I42" s="50">
        <v>40910</v>
      </c>
      <c r="J42" s="50">
        <v>41029</v>
      </c>
      <c r="K42" s="3">
        <v>3</v>
      </c>
      <c r="L42" s="5"/>
      <c r="M42" s="5"/>
      <c r="N42" s="5"/>
      <c r="O42" s="5"/>
      <c r="P42" s="55">
        <f t="shared" si="0"/>
        <v>118</v>
      </c>
      <c r="Q42" s="55">
        <f t="shared" si="1"/>
        <v>4</v>
      </c>
    </row>
    <row r="43" spans="1:17" ht="22.5">
      <c r="A43" s="11">
        <v>42</v>
      </c>
      <c r="B43" s="47" t="s">
        <v>356</v>
      </c>
      <c r="C43" s="52" t="s">
        <v>343</v>
      </c>
      <c r="D43" s="48" t="s">
        <v>15</v>
      </c>
      <c r="E43" s="49">
        <v>48614200000</v>
      </c>
      <c r="F43" s="48" t="s">
        <v>43</v>
      </c>
      <c r="G43" s="48" t="s">
        <v>17</v>
      </c>
      <c r="H43" s="11" t="s">
        <v>326</v>
      </c>
      <c r="I43" s="50">
        <v>40910</v>
      </c>
      <c r="J43" s="50">
        <v>41029</v>
      </c>
      <c r="K43" s="3">
        <v>4</v>
      </c>
      <c r="L43" s="5" t="s">
        <v>355</v>
      </c>
      <c r="M43" s="5"/>
      <c r="N43" s="3">
        <v>2011</v>
      </c>
      <c r="O43" s="5"/>
      <c r="P43" s="55">
        <f t="shared" si="0"/>
        <v>118</v>
      </c>
      <c r="Q43" s="55">
        <f t="shared" si="1"/>
        <v>4</v>
      </c>
    </row>
    <row r="44" spans="1:17" ht="22.5">
      <c r="A44" s="11">
        <v>43</v>
      </c>
      <c r="B44" s="47" t="s">
        <v>356</v>
      </c>
      <c r="C44" s="52" t="s">
        <v>344</v>
      </c>
      <c r="D44" s="48" t="s">
        <v>15</v>
      </c>
      <c r="E44" s="49">
        <v>96418620000</v>
      </c>
      <c r="F44" s="48" t="s">
        <v>43</v>
      </c>
      <c r="G44" s="48" t="s">
        <v>17</v>
      </c>
      <c r="H44" s="11" t="s">
        <v>326</v>
      </c>
      <c r="I44" s="50">
        <v>40910</v>
      </c>
      <c r="J44" s="50">
        <v>41029</v>
      </c>
      <c r="K44" s="3">
        <v>5</v>
      </c>
      <c r="L44" s="5"/>
      <c r="M44" s="5"/>
      <c r="N44" s="3">
        <v>2011</v>
      </c>
      <c r="O44" s="5"/>
      <c r="P44" s="55">
        <f t="shared" si="0"/>
        <v>118</v>
      </c>
      <c r="Q44" s="55">
        <f t="shared" si="1"/>
        <v>4</v>
      </c>
    </row>
    <row r="45" spans="1:17" ht="22.5">
      <c r="A45" s="11">
        <v>44</v>
      </c>
      <c r="B45" s="47" t="s">
        <v>356</v>
      </c>
      <c r="C45" s="52" t="s">
        <v>345</v>
      </c>
      <c r="D45" s="48" t="s">
        <v>15</v>
      </c>
      <c r="E45" s="49">
        <v>16779560000.000002</v>
      </c>
      <c r="F45" s="48" t="s">
        <v>49</v>
      </c>
      <c r="G45" s="48" t="s">
        <v>17</v>
      </c>
      <c r="H45" s="11" t="s">
        <v>326</v>
      </c>
      <c r="I45" s="50">
        <v>40910</v>
      </c>
      <c r="J45" s="50">
        <v>41029</v>
      </c>
      <c r="K45" s="3">
        <v>3</v>
      </c>
      <c r="L45" s="5"/>
      <c r="M45" s="5"/>
      <c r="N45" s="3">
        <v>2011</v>
      </c>
      <c r="O45" s="5"/>
      <c r="P45" s="55">
        <f t="shared" si="0"/>
        <v>118</v>
      </c>
      <c r="Q45" s="55">
        <f t="shared" si="1"/>
        <v>4</v>
      </c>
    </row>
    <row r="46" spans="1:17" ht="22.5">
      <c r="A46" s="11">
        <v>45</v>
      </c>
      <c r="B46" s="47" t="s">
        <v>356</v>
      </c>
      <c r="C46" s="52" t="s">
        <v>329</v>
      </c>
      <c r="D46" s="48" t="s">
        <v>27</v>
      </c>
      <c r="E46" s="48" t="s">
        <v>326</v>
      </c>
      <c r="F46" s="48" t="s">
        <v>43</v>
      </c>
      <c r="G46" s="48" t="s">
        <v>29</v>
      </c>
      <c r="H46" s="48" t="s">
        <v>354</v>
      </c>
      <c r="I46" s="50">
        <v>41061</v>
      </c>
      <c r="J46" s="50">
        <v>41258</v>
      </c>
      <c r="K46" s="3">
        <f aca="true" t="shared" si="3" ref="K46:K55">13/10</f>
        <v>1.3</v>
      </c>
      <c r="L46" s="5"/>
      <c r="M46" s="5"/>
      <c r="N46" s="3">
        <v>2011</v>
      </c>
      <c r="O46" s="5"/>
      <c r="P46" s="55">
        <f t="shared" si="0"/>
        <v>194</v>
      </c>
      <c r="Q46" s="55">
        <f t="shared" si="1"/>
        <v>7</v>
      </c>
    </row>
    <row r="47" spans="1:17" ht="22.5">
      <c r="A47" s="11">
        <v>46</v>
      </c>
      <c r="B47" s="47" t="s">
        <v>356</v>
      </c>
      <c r="C47" s="52" t="s">
        <v>330</v>
      </c>
      <c r="D47" s="48" t="s">
        <v>27</v>
      </c>
      <c r="E47" s="48" t="s">
        <v>326</v>
      </c>
      <c r="F47" s="48" t="s">
        <v>49</v>
      </c>
      <c r="G47" s="48" t="s">
        <v>29</v>
      </c>
      <c r="H47" s="48" t="s">
        <v>354</v>
      </c>
      <c r="I47" s="50">
        <v>41061</v>
      </c>
      <c r="J47" s="50">
        <v>41258</v>
      </c>
      <c r="K47" s="3">
        <f t="shared" si="3"/>
        <v>1.3</v>
      </c>
      <c r="L47" s="5"/>
      <c r="M47" s="5"/>
      <c r="N47" s="3">
        <v>2011</v>
      </c>
      <c r="O47" s="5"/>
      <c r="P47" s="55">
        <f t="shared" si="0"/>
        <v>194</v>
      </c>
      <c r="Q47" s="55">
        <f t="shared" si="1"/>
        <v>7</v>
      </c>
    </row>
    <row r="48" spans="1:17" ht="22.5">
      <c r="A48" s="11">
        <v>47</v>
      </c>
      <c r="B48" s="47" t="s">
        <v>356</v>
      </c>
      <c r="C48" s="52" t="s">
        <v>332</v>
      </c>
      <c r="D48" s="48" t="s">
        <v>27</v>
      </c>
      <c r="E48" s="48" t="s">
        <v>326</v>
      </c>
      <c r="F48" s="48" t="s">
        <v>43</v>
      </c>
      <c r="G48" s="48" t="s">
        <v>29</v>
      </c>
      <c r="H48" s="48" t="s">
        <v>354</v>
      </c>
      <c r="I48" s="50">
        <v>41061</v>
      </c>
      <c r="J48" s="50">
        <v>41258</v>
      </c>
      <c r="K48" s="3">
        <f t="shared" si="3"/>
        <v>1.3</v>
      </c>
      <c r="L48" s="5"/>
      <c r="M48" s="5"/>
      <c r="N48" s="3">
        <v>2011</v>
      </c>
      <c r="O48" s="5"/>
      <c r="P48" s="55">
        <f t="shared" si="0"/>
        <v>194</v>
      </c>
      <c r="Q48" s="55">
        <f t="shared" si="1"/>
        <v>7</v>
      </c>
    </row>
    <row r="49" spans="1:17" ht="22.5">
      <c r="A49" s="11">
        <v>48</v>
      </c>
      <c r="B49" s="47" t="s">
        <v>356</v>
      </c>
      <c r="C49" s="52" t="s">
        <v>333</v>
      </c>
      <c r="D49" s="48" t="s">
        <v>27</v>
      </c>
      <c r="E49" s="48" t="s">
        <v>326</v>
      </c>
      <c r="F49" s="48" t="s">
        <v>43</v>
      </c>
      <c r="G49" s="48" t="s">
        <v>29</v>
      </c>
      <c r="H49" s="48" t="s">
        <v>354</v>
      </c>
      <c r="I49" s="50">
        <v>41061</v>
      </c>
      <c r="J49" s="50">
        <v>41258</v>
      </c>
      <c r="K49" s="3">
        <f t="shared" si="3"/>
        <v>1.3</v>
      </c>
      <c r="L49" s="5"/>
      <c r="M49" s="5"/>
      <c r="N49" s="3">
        <v>2011</v>
      </c>
      <c r="O49" s="5"/>
      <c r="P49" s="55">
        <f t="shared" si="0"/>
        <v>194</v>
      </c>
      <c r="Q49" s="55">
        <f t="shared" si="1"/>
        <v>7</v>
      </c>
    </row>
    <row r="50" spans="1:17" ht="22.5">
      <c r="A50" s="11">
        <v>49</v>
      </c>
      <c r="B50" s="47" t="s">
        <v>356</v>
      </c>
      <c r="C50" s="52" t="s">
        <v>335</v>
      </c>
      <c r="D50" s="48" t="s">
        <v>27</v>
      </c>
      <c r="E50" s="48" t="s">
        <v>326</v>
      </c>
      <c r="F50" s="48" t="s">
        <v>43</v>
      </c>
      <c r="G50" s="48" t="s">
        <v>29</v>
      </c>
      <c r="H50" s="48" t="s">
        <v>354</v>
      </c>
      <c r="I50" s="50">
        <v>41061</v>
      </c>
      <c r="J50" s="50">
        <v>41258</v>
      </c>
      <c r="K50" s="3">
        <f t="shared" si="3"/>
        <v>1.3</v>
      </c>
      <c r="L50" s="5"/>
      <c r="M50" s="5"/>
      <c r="N50" s="3">
        <v>2011</v>
      </c>
      <c r="O50" s="5"/>
      <c r="P50" s="55">
        <f t="shared" si="0"/>
        <v>194</v>
      </c>
      <c r="Q50" s="55">
        <f t="shared" si="1"/>
        <v>7</v>
      </c>
    </row>
    <row r="51" spans="1:17" ht="22.5">
      <c r="A51" s="11">
        <v>50</v>
      </c>
      <c r="B51" s="47" t="s">
        <v>356</v>
      </c>
      <c r="C51" s="52" t="s">
        <v>336</v>
      </c>
      <c r="D51" s="48" t="s">
        <v>27</v>
      </c>
      <c r="E51" s="48" t="s">
        <v>326</v>
      </c>
      <c r="F51" s="48" t="s">
        <v>43</v>
      </c>
      <c r="G51" s="48" t="s">
        <v>29</v>
      </c>
      <c r="H51" s="48" t="s">
        <v>354</v>
      </c>
      <c r="I51" s="50">
        <v>41061</v>
      </c>
      <c r="J51" s="50">
        <v>41258</v>
      </c>
      <c r="K51" s="3">
        <f t="shared" si="3"/>
        <v>1.3</v>
      </c>
      <c r="L51" s="5"/>
      <c r="M51" s="5"/>
      <c r="N51" s="3">
        <v>2011</v>
      </c>
      <c r="O51" s="5"/>
      <c r="P51" s="55">
        <f t="shared" si="0"/>
        <v>194</v>
      </c>
      <c r="Q51" s="55">
        <f t="shared" si="1"/>
        <v>7</v>
      </c>
    </row>
    <row r="52" spans="1:17" ht="22.5">
      <c r="A52" s="11">
        <v>51</v>
      </c>
      <c r="B52" s="47" t="s">
        <v>356</v>
      </c>
      <c r="C52" s="52" t="s">
        <v>341</v>
      </c>
      <c r="D52" s="48" t="s">
        <v>27</v>
      </c>
      <c r="E52" s="48" t="s">
        <v>326</v>
      </c>
      <c r="F52" s="48" t="s">
        <v>49</v>
      </c>
      <c r="G52" s="48" t="s">
        <v>29</v>
      </c>
      <c r="H52" s="48" t="s">
        <v>354</v>
      </c>
      <c r="I52" s="50">
        <v>41061</v>
      </c>
      <c r="J52" s="50">
        <v>41258</v>
      </c>
      <c r="K52" s="3">
        <f t="shared" si="3"/>
        <v>1.3</v>
      </c>
      <c r="L52" s="5"/>
      <c r="M52" s="5"/>
      <c r="N52" s="3">
        <v>2011</v>
      </c>
      <c r="O52" s="5"/>
      <c r="P52" s="55">
        <f t="shared" si="0"/>
        <v>194</v>
      </c>
      <c r="Q52" s="55">
        <f t="shared" si="1"/>
        <v>7</v>
      </c>
    </row>
    <row r="53" spans="1:17" ht="22.5">
      <c r="A53" s="11">
        <v>52</v>
      </c>
      <c r="B53" s="47" t="s">
        <v>356</v>
      </c>
      <c r="C53" s="52" t="s">
        <v>343</v>
      </c>
      <c r="D53" s="48" t="s">
        <v>27</v>
      </c>
      <c r="E53" s="48" t="s">
        <v>326</v>
      </c>
      <c r="F53" s="48" t="s">
        <v>43</v>
      </c>
      <c r="G53" s="48" t="s">
        <v>29</v>
      </c>
      <c r="H53" s="48" t="s">
        <v>354</v>
      </c>
      <c r="I53" s="50">
        <v>41061</v>
      </c>
      <c r="J53" s="50">
        <v>41258</v>
      </c>
      <c r="K53" s="3">
        <f t="shared" si="3"/>
        <v>1.3</v>
      </c>
      <c r="L53" s="5"/>
      <c r="M53" s="5"/>
      <c r="N53" s="3">
        <v>2011</v>
      </c>
      <c r="O53" s="5"/>
      <c r="P53" s="55">
        <f t="shared" si="0"/>
        <v>194</v>
      </c>
      <c r="Q53" s="55">
        <f t="shared" si="1"/>
        <v>7</v>
      </c>
    </row>
    <row r="54" spans="1:17" ht="22.5">
      <c r="A54" s="11">
        <v>53</v>
      </c>
      <c r="B54" s="47" t="s">
        <v>356</v>
      </c>
      <c r="C54" s="52" t="s">
        <v>344</v>
      </c>
      <c r="D54" s="48" t="s">
        <v>27</v>
      </c>
      <c r="E54" s="48" t="s">
        <v>326</v>
      </c>
      <c r="F54" s="48" t="s">
        <v>43</v>
      </c>
      <c r="G54" s="48" t="s">
        <v>29</v>
      </c>
      <c r="H54" s="48" t="s">
        <v>354</v>
      </c>
      <c r="I54" s="50">
        <v>41061</v>
      </c>
      <c r="J54" s="50">
        <v>41258</v>
      </c>
      <c r="K54" s="3">
        <f t="shared" si="3"/>
        <v>1.3</v>
      </c>
      <c r="L54" s="5"/>
      <c r="M54" s="5"/>
      <c r="N54" s="3">
        <v>2011</v>
      </c>
      <c r="O54" s="5"/>
      <c r="P54" s="55">
        <f t="shared" si="0"/>
        <v>194</v>
      </c>
      <c r="Q54" s="55">
        <f t="shared" si="1"/>
        <v>7</v>
      </c>
    </row>
    <row r="55" spans="1:17" ht="22.5">
      <c r="A55" s="11">
        <v>54</v>
      </c>
      <c r="B55" s="47" t="s">
        <v>356</v>
      </c>
      <c r="C55" s="52" t="s">
        <v>345</v>
      </c>
      <c r="D55" s="48" t="s">
        <v>27</v>
      </c>
      <c r="E55" s="48" t="s">
        <v>326</v>
      </c>
      <c r="F55" s="48" t="s">
        <v>49</v>
      </c>
      <c r="G55" s="48" t="s">
        <v>29</v>
      </c>
      <c r="H55" s="48" t="s">
        <v>354</v>
      </c>
      <c r="I55" s="50">
        <v>41061</v>
      </c>
      <c r="J55" s="50">
        <v>41258</v>
      </c>
      <c r="K55" s="3">
        <f t="shared" si="3"/>
        <v>1.3</v>
      </c>
      <c r="L55" s="5"/>
      <c r="M55" s="5"/>
      <c r="N55" s="3">
        <v>2011</v>
      </c>
      <c r="O55" s="5"/>
      <c r="P55" s="55">
        <f t="shared" si="0"/>
        <v>194</v>
      </c>
      <c r="Q55" s="55">
        <f t="shared" si="1"/>
        <v>7</v>
      </c>
    </row>
    <row r="56" spans="1:17" ht="22.5">
      <c r="A56" s="11">
        <v>55</v>
      </c>
      <c r="B56" s="47" t="s">
        <v>356</v>
      </c>
      <c r="C56" s="52" t="s">
        <v>325</v>
      </c>
      <c r="D56" s="48" t="s">
        <v>27</v>
      </c>
      <c r="E56" s="49">
        <v>31689660000</v>
      </c>
      <c r="F56" s="48" t="s">
        <v>49</v>
      </c>
      <c r="G56" s="48" t="s">
        <v>17</v>
      </c>
      <c r="H56" s="11" t="s">
        <v>326</v>
      </c>
      <c r="I56" s="50">
        <v>41061</v>
      </c>
      <c r="J56" s="50">
        <v>41180</v>
      </c>
      <c r="K56" s="3">
        <v>3</v>
      </c>
      <c r="L56" s="5"/>
      <c r="M56" s="5"/>
      <c r="N56" s="5"/>
      <c r="O56" s="5"/>
      <c r="P56" s="55">
        <f t="shared" si="0"/>
        <v>117</v>
      </c>
      <c r="Q56" s="55">
        <f t="shared" si="1"/>
        <v>4</v>
      </c>
    </row>
    <row r="57" spans="1:17" ht="22.5">
      <c r="A57" s="11">
        <v>56</v>
      </c>
      <c r="B57" s="47" t="s">
        <v>356</v>
      </c>
      <c r="C57" s="52" t="s">
        <v>327</v>
      </c>
      <c r="D57" s="48" t="s">
        <v>27</v>
      </c>
      <c r="E57" s="49">
        <v>19162530000</v>
      </c>
      <c r="F57" s="48" t="s">
        <v>49</v>
      </c>
      <c r="G57" s="48" t="s">
        <v>17</v>
      </c>
      <c r="H57" s="11" t="s">
        <v>326</v>
      </c>
      <c r="I57" s="50">
        <v>41061</v>
      </c>
      <c r="J57" s="50">
        <v>41180</v>
      </c>
      <c r="K57" s="3">
        <v>3</v>
      </c>
      <c r="L57" s="5"/>
      <c r="M57" s="5"/>
      <c r="N57" s="5"/>
      <c r="O57" s="5"/>
      <c r="P57" s="55">
        <f t="shared" si="0"/>
        <v>117</v>
      </c>
      <c r="Q57" s="55">
        <f t="shared" si="1"/>
        <v>4</v>
      </c>
    </row>
    <row r="58" spans="1:17" ht="22.5">
      <c r="A58" s="11">
        <v>57</v>
      </c>
      <c r="B58" s="47" t="s">
        <v>356</v>
      </c>
      <c r="C58" s="52" t="s">
        <v>328</v>
      </c>
      <c r="D58" s="48" t="s">
        <v>27</v>
      </c>
      <c r="E58" s="49">
        <v>26013610000</v>
      </c>
      <c r="F58" s="48" t="s">
        <v>49</v>
      </c>
      <c r="G58" s="48" t="s">
        <v>17</v>
      </c>
      <c r="H58" s="11" t="s">
        <v>326</v>
      </c>
      <c r="I58" s="50">
        <v>41061</v>
      </c>
      <c r="J58" s="50">
        <v>41180</v>
      </c>
      <c r="K58" s="3">
        <v>3</v>
      </c>
      <c r="L58" s="5"/>
      <c r="M58" s="5"/>
      <c r="N58" s="5"/>
      <c r="O58" s="5"/>
      <c r="P58" s="55">
        <f t="shared" si="0"/>
        <v>117</v>
      </c>
      <c r="Q58" s="55">
        <f t="shared" si="1"/>
        <v>4</v>
      </c>
    </row>
    <row r="59" spans="1:17" ht="22.5">
      <c r="A59" s="11">
        <v>58</v>
      </c>
      <c r="B59" s="47" t="s">
        <v>356</v>
      </c>
      <c r="C59" s="52" t="s">
        <v>331</v>
      </c>
      <c r="D59" s="48" t="s">
        <v>27</v>
      </c>
      <c r="E59" s="49">
        <v>25055980000</v>
      </c>
      <c r="F59" s="48" t="s">
        <v>49</v>
      </c>
      <c r="G59" s="48" t="s">
        <v>17</v>
      </c>
      <c r="H59" s="11" t="s">
        <v>326</v>
      </c>
      <c r="I59" s="50">
        <v>41061</v>
      </c>
      <c r="J59" s="50">
        <v>41180</v>
      </c>
      <c r="K59" s="3">
        <v>3</v>
      </c>
      <c r="L59" s="5"/>
      <c r="M59" s="5"/>
      <c r="N59" s="5"/>
      <c r="O59" s="5"/>
      <c r="P59" s="55">
        <f t="shared" si="0"/>
        <v>117</v>
      </c>
      <c r="Q59" s="55">
        <f t="shared" si="1"/>
        <v>4</v>
      </c>
    </row>
    <row r="60" spans="1:17" ht="22.5">
      <c r="A60" s="11">
        <v>59</v>
      </c>
      <c r="B60" s="47" t="s">
        <v>356</v>
      </c>
      <c r="C60" s="52" t="s">
        <v>334</v>
      </c>
      <c r="D60" s="48" t="s">
        <v>27</v>
      </c>
      <c r="E60" s="49">
        <v>30210410000</v>
      </c>
      <c r="F60" s="48" t="s">
        <v>49</v>
      </c>
      <c r="G60" s="48" t="s">
        <v>17</v>
      </c>
      <c r="H60" s="11" t="s">
        <v>326</v>
      </c>
      <c r="I60" s="50">
        <v>41061</v>
      </c>
      <c r="J60" s="50">
        <v>41180</v>
      </c>
      <c r="K60" s="3">
        <v>3</v>
      </c>
      <c r="L60" s="5"/>
      <c r="M60" s="5"/>
      <c r="N60" s="5"/>
      <c r="O60" s="5"/>
      <c r="P60" s="55">
        <f t="shared" si="0"/>
        <v>117</v>
      </c>
      <c r="Q60" s="55">
        <f t="shared" si="1"/>
        <v>4</v>
      </c>
    </row>
    <row r="61" spans="1:17" ht="22.5">
      <c r="A61" s="11">
        <v>60</v>
      </c>
      <c r="B61" s="47" t="s">
        <v>356</v>
      </c>
      <c r="C61" s="52" t="s">
        <v>337</v>
      </c>
      <c r="D61" s="48" t="s">
        <v>27</v>
      </c>
      <c r="E61" s="49">
        <v>18753560000</v>
      </c>
      <c r="F61" s="48" t="s">
        <v>49</v>
      </c>
      <c r="G61" s="48" t="s">
        <v>17</v>
      </c>
      <c r="H61" s="11" t="s">
        <v>326</v>
      </c>
      <c r="I61" s="50">
        <v>41061</v>
      </c>
      <c r="J61" s="50">
        <v>41180</v>
      </c>
      <c r="K61" s="3">
        <v>3</v>
      </c>
      <c r="L61" s="5"/>
      <c r="M61" s="5"/>
      <c r="N61" s="5"/>
      <c r="O61" s="5"/>
      <c r="P61" s="55">
        <f t="shared" si="0"/>
        <v>117</v>
      </c>
      <c r="Q61" s="55">
        <f t="shared" si="1"/>
        <v>4</v>
      </c>
    </row>
    <row r="62" spans="1:17" ht="22.5">
      <c r="A62" s="11">
        <v>61</v>
      </c>
      <c r="B62" s="47" t="s">
        <v>356</v>
      </c>
      <c r="C62" s="52" t="s">
        <v>338</v>
      </c>
      <c r="D62" s="48" t="s">
        <v>27</v>
      </c>
      <c r="E62" s="49">
        <v>20114360000</v>
      </c>
      <c r="F62" s="48" t="s">
        <v>49</v>
      </c>
      <c r="G62" s="48" t="s">
        <v>17</v>
      </c>
      <c r="H62" s="11" t="s">
        <v>326</v>
      </c>
      <c r="I62" s="50">
        <v>41061</v>
      </c>
      <c r="J62" s="50">
        <v>41180</v>
      </c>
      <c r="K62" s="3">
        <v>3</v>
      </c>
      <c r="L62" s="5"/>
      <c r="M62" s="5"/>
      <c r="N62" s="5"/>
      <c r="O62" s="5"/>
      <c r="P62" s="55">
        <f t="shared" si="0"/>
        <v>117</v>
      </c>
      <c r="Q62" s="55">
        <f t="shared" si="1"/>
        <v>4</v>
      </c>
    </row>
    <row r="63" spans="1:17" ht="22.5">
      <c r="A63" s="11">
        <v>62</v>
      </c>
      <c r="B63" s="47" t="s">
        <v>356</v>
      </c>
      <c r="C63" s="52" t="s">
        <v>339</v>
      </c>
      <c r="D63" s="48" t="s">
        <v>27</v>
      </c>
      <c r="E63" s="49">
        <v>20882000000</v>
      </c>
      <c r="F63" s="48" t="s">
        <v>49</v>
      </c>
      <c r="G63" s="48" t="s">
        <v>17</v>
      </c>
      <c r="H63" s="11" t="s">
        <v>326</v>
      </c>
      <c r="I63" s="50">
        <v>41061</v>
      </c>
      <c r="J63" s="50">
        <v>41180</v>
      </c>
      <c r="K63" s="3">
        <v>3</v>
      </c>
      <c r="L63" s="5"/>
      <c r="M63" s="5"/>
      <c r="N63" s="5"/>
      <c r="O63" s="5"/>
      <c r="P63" s="55">
        <f t="shared" si="0"/>
        <v>117</v>
      </c>
      <c r="Q63" s="55">
        <f t="shared" si="1"/>
        <v>4</v>
      </c>
    </row>
    <row r="64" spans="1:17" ht="22.5">
      <c r="A64" s="11">
        <v>63</v>
      </c>
      <c r="B64" s="47" t="s">
        <v>356</v>
      </c>
      <c r="C64" s="52" t="s">
        <v>340</v>
      </c>
      <c r="D64" s="48" t="s">
        <v>27</v>
      </c>
      <c r="E64" s="49">
        <v>19306370000</v>
      </c>
      <c r="F64" s="48" t="s">
        <v>49</v>
      </c>
      <c r="G64" s="48" t="s">
        <v>17</v>
      </c>
      <c r="H64" s="11" t="s">
        <v>326</v>
      </c>
      <c r="I64" s="50">
        <v>41061</v>
      </c>
      <c r="J64" s="50">
        <v>41180</v>
      </c>
      <c r="K64" s="3">
        <v>3</v>
      </c>
      <c r="L64" s="5"/>
      <c r="M64" s="5"/>
      <c r="N64" s="5"/>
      <c r="O64" s="5"/>
      <c r="P64" s="55">
        <f t="shared" si="0"/>
        <v>117</v>
      </c>
      <c r="Q64" s="55">
        <f t="shared" si="1"/>
        <v>4</v>
      </c>
    </row>
    <row r="65" spans="1:17" ht="22.5">
      <c r="A65" s="11">
        <v>64</v>
      </c>
      <c r="B65" s="47" t="s">
        <v>356</v>
      </c>
      <c r="C65" s="52" t="s">
        <v>342</v>
      </c>
      <c r="D65" s="48" t="s">
        <v>27</v>
      </c>
      <c r="E65" s="49">
        <v>10218790000</v>
      </c>
      <c r="F65" s="48" t="s">
        <v>49</v>
      </c>
      <c r="G65" s="48" t="s">
        <v>17</v>
      </c>
      <c r="H65" s="11" t="s">
        <v>326</v>
      </c>
      <c r="I65" s="50">
        <v>41061</v>
      </c>
      <c r="J65" s="50">
        <v>41180</v>
      </c>
      <c r="K65" s="3">
        <v>3</v>
      </c>
      <c r="L65" s="5"/>
      <c r="M65" s="5"/>
      <c r="N65" s="5"/>
      <c r="O65" s="5"/>
      <c r="P65" s="55">
        <f t="shared" si="0"/>
        <v>117</v>
      </c>
      <c r="Q65" s="55">
        <f t="shared" si="1"/>
        <v>4</v>
      </c>
    </row>
    <row r="66" spans="1:17" ht="33.75">
      <c r="A66" s="11">
        <v>65</v>
      </c>
      <c r="B66" s="13" t="s">
        <v>225</v>
      </c>
      <c r="C66" s="13" t="s">
        <v>106</v>
      </c>
      <c r="D66" s="3" t="s">
        <v>15</v>
      </c>
      <c r="E66" s="53" t="s">
        <v>28</v>
      </c>
      <c r="F66" s="3" t="s">
        <v>107</v>
      </c>
      <c r="G66" s="10" t="s">
        <v>29</v>
      </c>
      <c r="H66" s="9" t="s">
        <v>357</v>
      </c>
      <c r="I66" s="14">
        <v>40925</v>
      </c>
      <c r="J66" s="14">
        <v>41015</v>
      </c>
      <c r="K66" s="3">
        <v>4</v>
      </c>
      <c r="L66" s="3"/>
      <c r="M66" s="3"/>
      <c r="N66" s="3" t="s">
        <v>246</v>
      </c>
      <c r="O66" s="3"/>
      <c r="P66" s="55">
        <f t="shared" si="0"/>
        <v>89</v>
      </c>
      <c r="Q66" s="55">
        <f t="shared" si="1"/>
        <v>3</v>
      </c>
    </row>
    <row r="67" spans="1:17" ht="22.5">
      <c r="A67" s="11">
        <v>66</v>
      </c>
      <c r="B67" s="13" t="s">
        <v>225</v>
      </c>
      <c r="C67" s="13" t="s">
        <v>103</v>
      </c>
      <c r="D67" s="3" t="s">
        <v>15</v>
      </c>
      <c r="E67" s="53">
        <v>57176358620</v>
      </c>
      <c r="F67" s="3" t="s">
        <v>104</v>
      </c>
      <c r="G67" s="10" t="s">
        <v>17</v>
      </c>
      <c r="H67" s="9" t="s">
        <v>28</v>
      </c>
      <c r="I67" s="14">
        <v>40925</v>
      </c>
      <c r="J67" s="14">
        <v>41060</v>
      </c>
      <c r="K67" s="3">
        <v>7</v>
      </c>
      <c r="L67" s="3"/>
      <c r="M67" s="3" t="s">
        <v>243</v>
      </c>
      <c r="N67" s="3">
        <v>2011</v>
      </c>
      <c r="O67" s="3"/>
      <c r="P67" s="55">
        <f aca="true" t="shared" si="4" ref="P67:P130">DAYS360(I67,J67)</f>
        <v>134</v>
      </c>
      <c r="Q67" s="55">
        <f t="shared" si="1"/>
        <v>5</v>
      </c>
    </row>
    <row r="68" spans="1:17" ht="11.25">
      <c r="A68" s="11">
        <v>67</v>
      </c>
      <c r="B68" s="13" t="s">
        <v>225</v>
      </c>
      <c r="C68" s="13" t="s">
        <v>105</v>
      </c>
      <c r="D68" s="3" t="s">
        <v>15</v>
      </c>
      <c r="E68" s="53">
        <v>21321188123.42</v>
      </c>
      <c r="F68" s="3" t="s">
        <v>73</v>
      </c>
      <c r="G68" s="10" t="s">
        <v>17</v>
      </c>
      <c r="H68" s="9" t="s">
        <v>28</v>
      </c>
      <c r="I68" s="14">
        <v>40925</v>
      </c>
      <c r="J68" s="14">
        <v>41060</v>
      </c>
      <c r="K68" s="3">
        <v>5</v>
      </c>
      <c r="L68" s="3"/>
      <c r="M68" s="3" t="s">
        <v>244</v>
      </c>
      <c r="N68" s="3">
        <v>2011</v>
      </c>
      <c r="O68" s="3"/>
      <c r="P68" s="55">
        <f t="shared" si="4"/>
        <v>134</v>
      </c>
      <c r="Q68" s="55">
        <f aca="true" t="shared" si="5" ref="Q68:Q131">MONTH(P68)</f>
        <v>5</v>
      </c>
    </row>
    <row r="69" spans="1:17" ht="33.75">
      <c r="A69" s="11">
        <v>68</v>
      </c>
      <c r="B69" s="13" t="s">
        <v>225</v>
      </c>
      <c r="C69" s="13" t="s">
        <v>124</v>
      </c>
      <c r="D69" s="3" t="s">
        <v>27</v>
      </c>
      <c r="E69" s="53" t="s">
        <v>28</v>
      </c>
      <c r="F69" s="3" t="s">
        <v>107</v>
      </c>
      <c r="G69" s="10" t="s">
        <v>29</v>
      </c>
      <c r="H69" s="9" t="s">
        <v>125</v>
      </c>
      <c r="I69" s="8">
        <v>41075</v>
      </c>
      <c r="J69" s="8">
        <v>41167</v>
      </c>
      <c r="K69" s="3">
        <v>6</v>
      </c>
      <c r="L69" s="3"/>
      <c r="M69" s="3"/>
      <c r="N69" s="3" t="s">
        <v>246</v>
      </c>
      <c r="O69" s="3"/>
      <c r="P69" s="55">
        <f t="shared" si="4"/>
        <v>90</v>
      </c>
      <c r="Q69" s="55">
        <f t="shared" si="5"/>
        <v>3</v>
      </c>
    </row>
    <row r="70" spans="1:17" ht="33.75">
      <c r="A70" s="11">
        <v>69</v>
      </c>
      <c r="B70" s="13" t="s">
        <v>225</v>
      </c>
      <c r="C70" s="13" t="s">
        <v>126</v>
      </c>
      <c r="D70" s="3" t="s">
        <v>27</v>
      </c>
      <c r="E70" s="53" t="s">
        <v>28</v>
      </c>
      <c r="F70" s="3" t="s">
        <v>107</v>
      </c>
      <c r="G70" s="10" t="s">
        <v>29</v>
      </c>
      <c r="H70" s="9" t="s">
        <v>358</v>
      </c>
      <c r="I70" s="8">
        <v>41075</v>
      </c>
      <c r="J70" s="8">
        <v>41167</v>
      </c>
      <c r="K70" s="3">
        <v>6</v>
      </c>
      <c r="L70" s="3"/>
      <c r="M70" s="3"/>
      <c r="N70" s="3" t="s">
        <v>246</v>
      </c>
      <c r="O70" s="3"/>
      <c r="P70" s="55">
        <f t="shared" si="4"/>
        <v>90</v>
      </c>
      <c r="Q70" s="55">
        <f t="shared" si="5"/>
        <v>3</v>
      </c>
    </row>
    <row r="71" spans="1:17" ht="22.5">
      <c r="A71" s="11">
        <v>70</v>
      </c>
      <c r="B71" s="13" t="s">
        <v>225</v>
      </c>
      <c r="C71" s="13" t="s">
        <v>121</v>
      </c>
      <c r="D71" s="3" t="s">
        <v>27</v>
      </c>
      <c r="E71" s="53">
        <v>13704273241</v>
      </c>
      <c r="F71" s="3" t="s">
        <v>73</v>
      </c>
      <c r="G71" s="10" t="s">
        <v>17</v>
      </c>
      <c r="H71" s="9" t="s">
        <v>28</v>
      </c>
      <c r="I71" s="8">
        <v>41075</v>
      </c>
      <c r="J71" s="8">
        <v>41243</v>
      </c>
      <c r="K71" s="3">
        <v>6</v>
      </c>
      <c r="L71" s="3"/>
      <c r="M71" s="3" t="s">
        <v>245</v>
      </c>
      <c r="N71" s="3">
        <v>2011</v>
      </c>
      <c r="O71" s="3"/>
      <c r="P71" s="55">
        <f t="shared" si="4"/>
        <v>165</v>
      </c>
      <c r="Q71" s="55">
        <f t="shared" si="5"/>
        <v>6</v>
      </c>
    </row>
    <row r="72" spans="1:17" ht="22.5">
      <c r="A72" s="11">
        <v>71</v>
      </c>
      <c r="B72" s="13" t="s">
        <v>225</v>
      </c>
      <c r="C72" s="13" t="s">
        <v>128</v>
      </c>
      <c r="D72" s="3" t="s">
        <v>41</v>
      </c>
      <c r="E72" s="53" t="s">
        <v>28</v>
      </c>
      <c r="F72" s="3" t="s">
        <v>107</v>
      </c>
      <c r="G72" s="10" t="s">
        <v>136</v>
      </c>
      <c r="H72" s="9" t="s">
        <v>172</v>
      </c>
      <c r="I72" s="8">
        <v>41122</v>
      </c>
      <c r="J72" s="8">
        <v>41213</v>
      </c>
      <c r="K72" s="3">
        <v>7</v>
      </c>
      <c r="L72" s="3"/>
      <c r="M72" s="3"/>
      <c r="N72" s="3"/>
      <c r="O72" s="3"/>
      <c r="P72" s="55">
        <f t="shared" si="4"/>
        <v>90</v>
      </c>
      <c r="Q72" s="55">
        <f t="shared" si="5"/>
        <v>3</v>
      </c>
    </row>
    <row r="73" spans="1:17" ht="33.75">
      <c r="A73" s="11">
        <v>72</v>
      </c>
      <c r="B73" s="13" t="s">
        <v>225</v>
      </c>
      <c r="C73" s="13" t="s">
        <v>129</v>
      </c>
      <c r="D73" s="3" t="s">
        <v>41</v>
      </c>
      <c r="E73" s="53" t="s">
        <v>28</v>
      </c>
      <c r="F73" s="3" t="s">
        <v>107</v>
      </c>
      <c r="G73" s="10" t="s">
        <v>29</v>
      </c>
      <c r="H73" s="9" t="s">
        <v>130</v>
      </c>
      <c r="I73" s="8">
        <v>41170</v>
      </c>
      <c r="J73" s="8">
        <v>41261</v>
      </c>
      <c r="K73" s="3">
        <v>6</v>
      </c>
      <c r="L73" s="3"/>
      <c r="M73" s="3"/>
      <c r="N73" s="3" t="s">
        <v>246</v>
      </c>
      <c r="O73" s="3"/>
      <c r="P73" s="55">
        <f t="shared" si="4"/>
        <v>90</v>
      </c>
      <c r="Q73" s="55">
        <f t="shared" si="5"/>
        <v>3</v>
      </c>
    </row>
    <row r="74" spans="1:17" ht="33.75">
      <c r="A74" s="11">
        <v>73</v>
      </c>
      <c r="B74" s="13" t="s">
        <v>225</v>
      </c>
      <c r="C74" s="13" t="s">
        <v>131</v>
      </c>
      <c r="D74" s="3" t="s">
        <v>41</v>
      </c>
      <c r="E74" s="53" t="s">
        <v>28</v>
      </c>
      <c r="F74" s="3" t="s">
        <v>107</v>
      </c>
      <c r="G74" s="10" t="s">
        <v>29</v>
      </c>
      <c r="H74" s="9" t="s">
        <v>132</v>
      </c>
      <c r="I74" s="8">
        <v>41170</v>
      </c>
      <c r="J74" s="8">
        <v>41261</v>
      </c>
      <c r="K74" s="3">
        <v>6</v>
      </c>
      <c r="L74" s="3"/>
      <c r="M74" s="3"/>
      <c r="N74" s="3" t="s">
        <v>246</v>
      </c>
      <c r="O74" s="3"/>
      <c r="P74" s="55">
        <f t="shared" si="4"/>
        <v>90</v>
      </c>
      <c r="Q74" s="55">
        <f t="shared" si="5"/>
        <v>3</v>
      </c>
    </row>
    <row r="75" spans="1:17" ht="67.5">
      <c r="A75" s="11">
        <v>74</v>
      </c>
      <c r="B75" s="13" t="s">
        <v>228</v>
      </c>
      <c r="C75" s="13" t="s">
        <v>110</v>
      </c>
      <c r="D75" s="3" t="s">
        <v>15</v>
      </c>
      <c r="E75" s="53" t="s">
        <v>28</v>
      </c>
      <c r="F75" s="3" t="s">
        <v>107</v>
      </c>
      <c r="G75" s="3" t="s">
        <v>111</v>
      </c>
      <c r="H75" s="9" t="s">
        <v>112</v>
      </c>
      <c r="I75" s="14">
        <v>40925</v>
      </c>
      <c r="J75" s="14">
        <v>41015</v>
      </c>
      <c r="K75" s="3">
        <v>7</v>
      </c>
      <c r="L75" s="3"/>
      <c r="M75" s="3"/>
      <c r="N75" s="3"/>
      <c r="O75" s="3"/>
      <c r="P75" s="55">
        <f t="shared" si="4"/>
        <v>89</v>
      </c>
      <c r="Q75" s="55">
        <f t="shared" si="5"/>
        <v>3</v>
      </c>
    </row>
    <row r="76" spans="1:17" ht="45">
      <c r="A76" s="11">
        <v>75</v>
      </c>
      <c r="B76" s="13" t="s">
        <v>228</v>
      </c>
      <c r="C76" s="13" t="s">
        <v>122</v>
      </c>
      <c r="D76" s="3" t="s">
        <v>27</v>
      </c>
      <c r="E76" s="53" t="s">
        <v>28</v>
      </c>
      <c r="F76" s="3" t="s">
        <v>107</v>
      </c>
      <c r="G76" s="3" t="s">
        <v>111</v>
      </c>
      <c r="H76" s="9" t="s">
        <v>123</v>
      </c>
      <c r="I76" s="8">
        <v>41031</v>
      </c>
      <c r="J76" s="8">
        <v>41121</v>
      </c>
      <c r="K76" s="3">
        <v>4</v>
      </c>
      <c r="L76" s="3"/>
      <c r="M76" s="3"/>
      <c r="N76" s="3"/>
      <c r="O76" s="3"/>
      <c r="P76" s="55">
        <f t="shared" si="4"/>
        <v>89</v>
      </c>
      <c r="Q76" s="55">
        <f t="shared" si="5"/>
        <v>3</v>
      </c>
    </row>
    <row r="77" spans="1:17" ht="67.5">
      <c r="A77" s="11">
        <v>76</v>
      </c>
      <c r="B77" s="13" t="s">
        <v>226</v>
      </c>
      <c r="C77" s="13" t="s">
        <v>114</v>
      </c>
      <c r="D77" s="3" t="s">
        <v>15</v>
      </c>
      <c r="E77" s="53" t="s">
        <v>28</v>
      </c>
      <c r="F77" s="3" t="s">
        <v>107</v>
      </c>
      <c r="G77" s="10" t="s">
        <v>136</v>
      </c>
      <c r="H77" s="9" t="s">
        <v>116</v>
      </c>
      <c r="I77" s="14">
        <v>40925</v>
      </c>
      <c r="J77" s="14">
        <v>41015</v>
      </c>
      <c r="K77" s="3">
        <v>2</v>
      </c>
      <c r="L77" s="3"/>
      <c r="M77" s="3"/>
      <c r="N77" s="3"/>
      <c r="O77" s="3"/>
      <c r="P77" s="55">
        <f t="shared" si="4"/>
        <v>89</v>
      </c>
      <c r="Q77" s="55">
        <f t="shared" si="5"/>
        <v>3</v>
      </c>
    </row>
    <row r="78" spans="1:17" ht="45">
      <c r="A78" s="11">
        <v>77</v>
      </c>
      <c r="B78" s="13" t="s">
        <v>227</v>
      </c>
      <c r="C78" s="13" t="s">
        <v>118</v>
      </c>
      <c r="D78" s="3" t="s">
        <v>27</v>
      </c>
      <c r="E78" s="53" t="s">
        <v>28</v>
      </c>
      <c r="F78" s="3" t="s">
        <v>107</v>
      </c>
      <c r="G78" s="10" t="s">
        <v>136</v>
      </c>
      <c r="H78" s="9" t="s">
        <v>119</v>
      </c>
      <c r="I78" s="8">
        <v>41031</v>
      </c>
      <c r="J78" s="8">
        <v>41121</v>
      </c>
      <c r="K78" s="3">
        <v>3</v>
      </c>
      <c r="L78" s="3"/>
      <c r="M78" s="3"/>
      <c r="N78" s="3"/>
      <c r="O78" s="3"/>
      <c r="P78" s="55">
        <f t="shared" si="4"/>
        <v>89</v>
      </c>
      <c r="Q78" s="55">
        <f t="shared" si="5"/>
        <v>3</v>
      </c>
    </row>
    <row r="79" spans="1:17" ht="90">
      <c r="A79" s="11">
        <v>78</v>
      </c>
      <c r="B79" s="13" t="s">
        <v>231</v>
      </c>
      <c r="C79" s="13" t="s">
        <v>257</v>
      </c>
      <c r="D79" s="3" t="s">
        <v>15</v>
      </c>
      <c r="E79" s="53">
        <v>2306395000000</v>
      </c>
      <c r="F79" s="3" t="s">
        <v>65</v>
      </c>
      <c r="G79" s="10" t="s">
        <v>17</v>
      </c>
      <c r="H79" s="9" t="s">
        <v>56</v>
      </c>
      <c r="I79" s="14">
        <v>40924</v>
      </c>
      <c r="J79" s="14">
        <v>41068</v>
      </c>
      <c r="K79" s="3">
        <v>9</v>
      </c>
      <c r="L79" s="37" t="s">
        <v>250</v>
      </c>
      <c r="M79" s="37" t="s">
        <v>251</v>
      </c>
      <c r="N79" s="3">
        <v>2011</v>
      </c>
      <c r="O79" s="3"/>
      <c r="P79" s="55">
        <f t="shared" si="4"/>
        <v>142</v>
      </c>
      <c r="Q79" s="55">
        <f t="shared" si="5"/>
        <v>5</v>
      </c>
    </row>
    <row r="80" spans="1:17" ht="45">
      <c r="A80" s="11">
        <v>79</v>
      </c>
      <c r="B80" s="13" t="s">
        <v>231</v>
      </c>
      <c r="C80" s="13" t="s">
        <v>256</v>
      </c>
      <c r="D80" s="3" t="s">
        <v>15</v>
      </c>
      <c r="E80" s="53">
        <v>256309000000</v>
      </c>
      <c r="F80" s="3" t="s">
        <v>68</v>
      </c>
      <c r="G80" s="10" t="s">
        <v>17</v>
      </c>
      <c r="H80" s="9" t="s">
        <v>56</v>
      </c>
      <c r="I80" s="14">
        <v>40924</v>
      </c>
      <c r="J80" s="14">
        <v>41068</v>
      </c>
      <c r="K80" s="3">
        <v>6</v>
      </c>
      <c r="L80" s="3"/>
      <c r="M80" s="37" t="s">
        <v>253</v>
      </c>
      <c r="N80" s="3">
        <v>2011</v>
      </c>
      <c r="O80" s="3"/>
      <c r="P80" s="55">
        <f t="shared" si="4"/>
        <v>142</v>
      </c>
      <c r="Q80" s="55">
        <f t="shared" si="5"/>
        <v>5</v>
      </c>
    </row>
    <row r="81" spans="1:17" ht="45">
      <c r="A81" s="11">
        <v>80</v>
      </c>
      <c r="B81" s="13" t="s">
        <v>231</v>
      </c>
      <c r="C81" s="13" t="s">
        <v>258</v>
      </c>
      <c r="D81" s="3" t="s">
        <v>15</v>
      </c>
      <c r="E81" s="53">
        <v>36528299000</v>
      </c>
      <c r="F81" s="3" t="s">
        <v>70</v>
      </c>
      <c r="G81" s="10" t="s">
        <v>17</v>
      </c>
      <c r="H81" s="9" t="s">
        <v>56</v>
      </c>
      <c r="I81" s="14">
        <v>40924</v>
      </c>
      <c r="J81" s="14">
        <v>41068</v>
      </c>
      <c r="K81" s="3">
        <v>6</v>
      </c>
      <c r="L81" s="37"/>
      <c r="M81" s="37" t="s">
        <v>252</v>
      </c>
      <c r="N81" s="3">
        <v>2011</v>
      </c>
      <c r="O81" s="3"/>
      <c r="P81" s="55">
        <f t="shared" si="4"/>
        <v>142</v>
      </c>
      <c r="Q81" s="55">
        <f t="shared" si="5"/>
        <v>5</v>
      </c>
    </row>
    <row r="82" spans="1:17" ht="45">
      <c r="A82" s="11">
        <v>81</v>
      </c>
      <c r="B82" s="13" t="s">
        <v>231</v>
      </c>
      <c r="C82" s="13" t="s">
        <v>259</v>
      </c>
      <c r="D82" s="3" t="s">
        <v>15</v>
      </c>
      <c r="E82" s="53">
        <v>174537303000</v>
      </c>
      <c r="F82" s="3" t="s">
        <v>65</v>
      </c>
      <c r="G82" s="10" t="s">
        <v>17</v>
      </c>
      <c r="H82" s="9" t="s">
        <v>56</v>
      </c>
      <c r="I82" s="14">
        <v>40924</v>
      </c>
      <c r="J82" s="14">
        <v>41068</v>
      </c>
      <c r="K82" s="3">
        <v>7</v>
      </c>
      <c r="L82" s="37" t="s">
        <v>247</v>
      </c>
      <c r="M82" s="37">
        <v>554</v>
      </c>
      <c r="N82" s="3">
        <v>2011</v>
      </c>
      <c r="O82" s="3"/>
      <c r="P82" s="55">
        <f t="shared" si="4"/>
        <v>142</v>
      </c>
      <c r="Q82" s="55">
        <f t="shared" si="5"/>
        <v>5</v>
      </c>
    </row>
    <row r="83" spans="1:17" ht="45">
      <c r="A83" s="11">
        <v>82</v>
      </c>
      <c r="B83" s="13" t="s">
        <v>231</v>
      </c>
      <c r="C83" s="13" t="s">
        <v>260</v>
      </c>
      <c r="D83" s="3" t="s">
        <v>27</v>
      </c>
      <c r="E83" s="53">
        <v>15951793000</v>
      </c>
      <c r="F83" s="3" t="s">
        <v>73</v>
      </c>
      <c r="G83" s="10" t="s">
        <v>17</v>
      </c>
      <c r="H83" s="9" t="s">
        <v>56</v>
      </c>
      <c r="I83" s="8">
        <v>41071</v>
      </c>
      <c r="J83" s="8">
        <v>41213</v>
      </c>
      <c r="K83" s="3">
        <v>5</v>
      </c>
      <c r="L83" s="3"/>
      <c r="M83" s="3"/>
      <c r="N83" s="3">
        <v>2010</v>
      </c>
      <c r="O83" s="3"/>
      <c r="P83" s="55">
        <f t="shared" si="4"/>
        <v>140</v>
      </c>
      <c r="Q83" s="55">
        <f t="shared" si="5"/>
        <v>5</v>
      </c>
    </row>
    <row r="84" spans="1:17" ht="45">
      <c r="A84" s="11">
        <v>83</v>
      </c>
      <c r="B84" s="13" t="s">
        <v>231</v>
      </c>
      <c r="C84" s="13" t="s">
        <v>261</v>
      </c>
      <c r="D84" s="3" t="s">
        <v>27</v>
      </c>
      <c r="E84" s="53">
        <v>6197633000</v>
      </c>
      <c r="F84" s="3" t="s">
        <v>75</v>
      </c>
      <c r="G84" s="3" t="s">
        <v>17</v>
      </c>
      <c r="H84" s="9" t="s">
        <v>56</v>
      </c>
      <c r="I84" s="8">
        <v>41071</v>
      </c>
      <c r="J84" s="8">
        <v>41197</v>
      </c>
      <c r="K84" s="3">
        <v>4</v>
      </c>
      <c r="L84" s="3"/>
      <c r="M84" s="3"/>
      <c r="N84" s="3" t="s">
        <v>246</v>
      </c>
      <c r="O84" s="3"/>
      <c r="P84" s="55">
        <f t="shared" si="4"/>
        <v>124</v>
      </c>
      <c r="Q84" s="55">
        <f t="shared" si="5"/>
        <v>5</v>
      </c>
    </row>
    <row r="85" spans="1:17" ht="45">
      <c r="A85" s="11">
        <v>84</v>
      </c>
      <c r="B85" s="13" t="s">
        <v>231</v>
      </c>
      <c r="C85" s="13" t="s">
        <v>262</v>
      </c>
      <c r="D85" s="3" t="s">
        <v>27</v>
      </c>
      <c r="E85" s="53">
        <v>23016017000</v>
      </c>
      <c r="F85" s="3" t="s">
        <v>73</v>
      </c>
      <c r="G85" s="3" t="s">
        <v>17</v>
      </c>
      <c r="H85" s="9" t="s">
        <v>56</v>
      </c>
      <c r="I85" s="8">
        <v>41071</v>
      </c>
      <c r="J85" s="8">
        <v>41213</v>
      </c>
      <c r="K85" s="3">
        <v>5</v>
      </c>
      <c r="L85" s="3"/>
      <c r="M85" s="3"/>
      <c r="N85" s="3"/>
      <c r="O85" s="3"/>
      <c r="P85" s="55">
        <f t="shared" si="4"/>
        <v>140</v>
      </c>
      <c r="Q85" s="55">
        <f t="shared" si="5"/>
        <v>5</v>
      </c>
    </row>
    <row r="86" spans="1:17" ht="45">
      <c r="A86" s="11">
        <v>85</v>
      </c>
      <c r="B86" s="13" t="s">
        <v>231</v>
      </c>
      <c r="C86" s="13" t="s">
        <v>255</v>
      </c>
      <c r="D86" s="3" t="s">
        <v>27</v>
      </c>
      <c r="E86" s="53">
        <v>10515496000</v>
      </c>
      <c r="F86" s="3" t="s">
        <v>73</v>
      </c>
      <c r="G86" s="3" t="s">
        <v>17</v>
      </c>
      <c r="H86" s="9" t="s">
        <v>56</v>
      </c>
      <c r="I86" s="8">
        <v>41071</v>
      </c>
      <c r="J86" s="8">
        <v>41213</v>
      </c>
      <c r="K86" s="3">
        <v>4</v>
      </c>
      <c r="L86" s="3"/>
      <c r="M86" s="3"/>
      <c r="N86" s="3">
        <v>2010</v>
      </c>
      <c r="O86" s="3"/>
      <c r="P86" s="55">
        <f t="shared" si="4"/>
        <v>140</v>
      </c>
      <c r="Q86" s="55">
        <f t="shared" si="5"/>
        <v>5</v>
      </c>
    </row>
    <row r="87" spans="1:17" ht="45">
      <c r="A87" s="11">
        <v>86</v>
      </c>
      <c r="B87" s="13" t="s">
        <v>231</v>
      </c>
      <c r="C87" s="13" t="s">
        <v>78</v>
      </c>
      <c r="D87" s="3" t="s">
        <v>27</v>
      </c>
      <c r="E87" s="53">
        <v>30672682296</v>
      </c>
      <c r="F87" s="3" t="s">
        <v>73</v>
      </c>
      <c r="G87" s="3" t="s">
        <v>17</v>
      </c>
      <c r="H87" s="9" t="s">
        <v>56</v>
      </c>
      <c r="I87" s="8">
        <v>41071</v>
      </c>
      <c r="J87" s="8">
        <v>41213</v>
      </c>
      <c r="K87" s="3">
        <v>5</v>
      </c>
      <c r="L87" s="3"/>
      <c r="M87" s="3"/>
      <c r="N87" s="3"/>
      <c r="O87" s="3"/>
      <c r="P87" s="55">
        <f t="shared" si="4"/>
        <v>140</v>
      </c>
      <c r="Q87" s="55">
        <f t="shared" si="5"/>
        <v>5</v>
      </c>
    </row>
    <row r="88" spans="1:17" ht="45">
      <c r="A88" s="11">
        <v>87</v>
      </c>
      <c r="B88" s="13" t="s">
        <v>231</v>
      </c>
      <c r="C88" s="13" t="s">
        <v>254</v>
      </c>
      <c r="D88" s="3" t="s">
        <v>27</v>
      </c>
      <c r="E88" s="53">
        <v>33134310000</v>
      </c>
      <c r="F88" s="3" t="s">
        <v>73</v>
      </c>
      <c r="G88" s="3" t="s">
        <v>17</v>
      </c>
      <c r="H88" s="9" t="s">
        <v>56</v>
      </c>
      <c r="I88" s="8">
        <v>41071</v>
      </c>
      <c r="J88" s="8">
        <v>41213</v>
      </c>
      <c r="K88" s="3">
        <v>5</v>
      </c>
      <c r="L88" s="37" t="s">
        <v>248</v>
      </c>
      <c r="M88" s="37" t="s">
        <v>249</v>
      </c>
      <c r="N88" s="3">
        <v>2010</v>
      </c>
      <c r="O88" s="3"/>
      <c r="P88" s="55">
        <f t="shared" si="4"/>
        <v>140</v>
      </c>
      <c r="Q88" s="55">
        <f t="shared" si="5"/>
        <v>5</v>
      </c>
    </row>
    <row r="89" spans="1:17" ht="22.5">
      <c r="A89" s="11">
        <v>88</v>
      </c>
      <c r="B89" s="13" t="s">
        <v>233</v>
      </c>
      <c r="C89" s="13" t="s">
        <v>194</v>
      </c>
      <c r="D89" s="3" t="s">
        <v>15</v>
      </c>
      <c r="E89" s="53">
        <v>117020.8</v>
      </c>
      <c r="F89" s="3" t="s">
        <v>70</v>
      </c>
      <c r="G89" s="3" t="s">
        <v>17</v>
      </c>
      <c r="H89" s="9"/>
      <c r="I89" s="14">
        <v>40910</v>
      </c>
      <c r="J89" s="14">
        <v>41060</v>
      </c>
      <c r="K89" s="3">
        <v>6</v>
      </c>
      <c r="L89" s="3"/>
      <c r="M89" s="3"/>
      <c r="N89" s="3">
        <v>2011</v>
      </c>
      <c r="O89" s="3"/>
      <c r="P89" s="55">
        <f t="shared" si="4"/>
        <v>149</v>
      </c>
      <c r="Q89" s="55">
        <f t="shared" si="5"/>
        <v>5</v>
      </c>
    </row>
    <row r="90" spans="1:17" ht="11.25">
      <c r="A90" s="11">
        <v>89</v>
      </c>
      <c r="B90" s="13" t="s">
        <v>233</v>
      </c>
      <c r="C90" s="13" t="s">
        <v>195</v>
      </c>
      <c r="D90" s="3" t="s">
        <v>15</v>
      </c>
      <c r="E90" s="53">
        <v>159588.5</v>
      </c>
      <c r="F90" s="3" t="s">
        <v>65</v>
      </c>
      <c r="G90" s="3" t="s">
        <v>17</v>
      </c>
      <c r="H90" s="9"/>
      <c r="I90" s="14">
        <v>40910</v>
      </c>
      <c r="J90" s="14">
        <v>41060</v>
      </c>
      <c r="K90" s="3">
        <v>6</v>
      </c>
      <c r="L90" s="37" t="s">
        <v>269</v>
      </c>
      <c r="M90" s="3" t="s">
        <v>270</v>
      </c>
      <c r="N90" s="3">
        <v>2011</v>
      </c>
      <c r="O90" s="3"/>
      <c r="P90" s="55">
        <f t="shared" si="4"/>
        <v>149</v>
      </c>
      <c r="Q90" s="55">
        <f t="shared" si="5"/>
        <v>5</v>
      </c>
    </row>
    <row r="91" spans="1:17" ht="45">
      <c r="A91" s="11">
        <v>90</v>
      </c>
      <c r="B91" s="13" t="s">
        <v>233</v>
      </c>
      <c r="C91" s="13" t="s">
        <v>196</v>
      </c>
      <c r="D91" s="3" t="s">
        <v>15</v>
      </c>
      <c r="E91" s="53">
        <v>273753.2</v>
      </c>
      <c r="F91" s="3" t="s">
        <v>70</v>
      </c>
      <c r="G91" s="3" t="s">
        <v>17</v>
      </c>
      <c r="H91" s="9"/>
      <c r="I91" s="14">
        <v>40910</v>
      </c>
      <c r="J91" s="14">
        <v>41060</v>
      </c>
      <c r="K91" s="3">
        <v>7</v>
      </c>
      <c r="L91" s="37" t="s">
        <v>265</v>
      </c>
      <c r="M91" s="3" t="s">
        <v>266</v>
      </c>
      <c r="N91" s="3">
        <v>2011</v>
      </c>
      <c r="O91" s="3"/>
      <c r="P91" s="55">
        <f t="shared" si="4"/>
        <v>149</v>
      </c>
      <c r="Q91" s="55">
        <f t="shared" si="5"/>
        <v>5</v>
      </c>
    </row>
    <row r="92" spans="1:17" ht="45">
      <c r="A92" s="11">
        <v>91</v>
      </c>
      <c r="B92" s="13" t="s">
        <v>233</v>
      </c>
      <c r="C92" s="13" t="s">
        <v>197</v>
      </c>
      <c r="D92" s="3" t="s">
        <v>15</v>
      </c>
      <c r="E92" s="53">
        <v>74087.8</v>
      </c>
      <c r="F92" s="3" t="s">
        <v>73</v>
      </c>
      <c r="G92" s="3" t="s">
        <v>17</v>
      </c>
      <c r="H92" s="9"/>
      <c r="I92" s="14">
        <v>40910</v>
      </c>
      <c r="J92" s="14">
        <v>41060</v>
      </c>
      <c r="K92" s="3">
        <v>6</v>
      </c>
      <c r="L92" s="37" t="s">
        <v>271</v>
      </c>
      <c r="M92" s="3">
        <v>412</v>
      </c>
      <c r="N92" s="3">
        <v>2011</v>
      </c>
      <c r="O92" s="3"/>
      <c r="P92" s="55">
        <f t="shared" si="4"/>
        <v>149</v>
      </c>
      <c r="Q92" s="55">
        <f t="shared" si="5"/>
        <v>5</v>
      </c>
    </row>
    <row r="93" spans="1:17" ht="11.25">
      <c r="A93" s="11">
        <v>92</v>
      </c>
      <c r="B93" s="13" t="s">
        <v>233</v>
      </c>
      <c r="C93" s="13" t="s">
        <v>198</v>
      </c>
      <c r="D93" s="3" t="s">
        <v>15</v>
      </c>
      <c r="E93" s="53">
        <v>48298.4</v>
      </c>
      <c r="F93" s="3" t="s">
        <v>73</v>
      </c>
      <c r="G93" s="3" t="s">
        <v>17</v>
      </c>
      <c r="H93" s="9"/>
      <c r="I93" s="8">
        <v>40910</v>
      </c>
      <c r="J93" s="8">
        <v>41060</v>
      </c>
      <c r="K93" s="3">
        <v>4</v>
      </c>
      <c r="L93" s="3"/>
      <c r="M93" s="3"/>
      <c r="N93" s="3"/>
      <c r="O93" s="3"/>
      <c r="P93" s="55">
        <f t="shared" si="4"/>
        <v>149</v>
      </c>
      <c r="Q93" s="55">
        <f t="shared" si="5"/>
        <v>5</v>
      </c>
    </row>
    <row r="94" spans="1:17" ht="22.5">
      <c r="A94" s="11">
        <v>93</v>
      </c>
      <c r="B94" s="13" t="s">
        <v>233</v>
      </c>
      <c r="C94" s="13" t="s">
        <v>199</v>
      </c>
      <c r="D94" s="3" t="s">
        <v>27</v>
      </c>
      <c r="E94" s="53">
        <v>31990.6</v>
      </c>
      <c r="F94" s="3" t="s">
        <v>70</v>
      </c>
      <c r="G94" s="3" t="s">
        <v>17</v>
      </c>
      <c r="H94" s="9"/>
      <c r="I94" s="8"/>
      <c r="J94" s="8"/>
      <c r="K94" s="3">
        <v>7</v>
      </c>
      <c r="L94" s="37" t="s">
        <v>267</v>
      </c>
      <c r="M94" s="3"/>
      <c r="N94" s="3">
        <v>2011</v>
      </c>
      <c r="O94" s="3"/>
      <c r="P94" s="55">
        <f t="shared" si="4"/>
        <v>0</v>
      </c>
      <c r="Q94" s="55">
        <f t="shared" si="5"/>
        <v>1</v>
      </c>
    </row>
    <row r="95" spans="1:17" ht="22.5">
      <c r="A95" s="11">
        <v>94</v>
      </c>
      <c r="B95" s="13" t="s">
        <v>233</v>
      </c>
      <c r="C95" s="13" t="s">
        <v>263</v>
      </c>
      <c r="D95" s="3" t="s">
        <v>27</v>
      </c>
      <c r="E95" s="53">
        <v>39015.8</v>
      </c>
      <c r="F95" s="3" t="s">
        <v>70</v>
      </c>
      <c r="G95" s="3" t="s">
        <v>17</v>
      </c>
      <c r="H95" s="9"/>
      <c r="I95" s="8"/>
      <c r="J95" s="8"/>
      <c r="K95" s="3">
        <v>7</v>
      </c>
      <c r="L95" s="37" t="s">
        <v>264</v>
      </c>
      <c r="M95" s="3"/>
      <c r="N95" s="3" t="s">
        <v>246</v>
      </c>
      <c r="O95" s="3"/>
      <c r="P95" s="55">
        <f t="shared" si="4"/>
        <v>0</v>
      </c>
      <c r="Q95" s="55">
        <f t="shared" si="5"/>
        <v>1</v>
      </c>
    </row>
    <row r="96" spans="1:17" ht="22.5">
      <c r="A96" s="11">
        <v>95</v>
      </c>
      <c r="B96" s="13" t="s">
        <v>233</v>
      </c>
      <c r="C96" s="13" t="s">
        <v>201</v>
      </c>
      <c r="D96" s="3" t="s">
        <v>27</v>
      </c>
      <c r="E96" s="53">
        <v>9410.9</v>
      </c>
      <c r="F96" s="3" t="s">
        <v>73</v>
      </c>
      <c r="G96" s="3" t="s">
        <v>17</v>
      </c>
      <c r="H96" s="9"/>
      <c r="I96" s="8"/>
      <c r="J96" s="8"/>
      <c r="K96" s="3">
        <v>5</v>
      </c>
      <c r="L96" s="3"/>
      <c r="M96" s="3"/>
      <c r="N96" s="3" t="s">
        <v>246</v>
      </c>
      <c r="O96" s="3"/>
      <c r="P96" s="55">
        <f t="shared" si="4"/>
        <v>0</v>
      </c>
      <c r="Q96" s="55">
        <f t="shared" si="5"/>
        <v>1</v>
      </c>
    </row>
    <row r="97" spans="1:17" ht="22.5">
      <c r="A97" s="11">
        <v>96</v>
      </c>
      <c r="B97" s="13" t="s">
        <v>233</v>
      </c>
      <c r="C97" s="13" t="s">
        <v>203</v>
      </c>
      <c r="D97" s="3" t="s">
        <v>27</v>
      </c>
      <c r="E97" s="53">
        <v>10517.8</v>
      </c>
      <c r="F97" s="3" t="s">
        <v>73</v>
      </c>
      <c r="G97" s="10" t="s">
        <v>17</v>
      </c>
      <c r="H97" s="9"/>
      <c r="I97" s="8"/>
      <c r="J97" s="8"/>
      <c r="K97" s="3">
        <v>5</v>
      </c>
      <c r="L97" s="3"/>
      <c r="M97" s="3"/>
      <c r="N97" s="3" t="s">
        <v>246</v>
      </c>
      <c r="O97" s="3"/>
      <c r="P97" s="55">
        <f t="shared" si="4"/>
        <v>0</v>
      </c>
      <c r="Q97" s="55">
        <f t="shared" si="5"/>
        <v>1</v>
      </c>
    </row>
    <row r="98" spans="1:17" ht="11.25">
      <c r="A98" s="11">
        <v>97</v>
      </c>
      <c r="B98" s="13" t="s">
        <v>233</v>
      </c>
      <c r="C98" s="13" t="s">
        <v>202</v>
      </c>
      <c r="D98" s="3" t="s">
        <v>27</v>
      </c>
      <c r="E98" s="53">
        <v>74543.4</v>
      </c>
      <c r="F98" s="3" t="s">
        <v>70</v>
      </c>
      <c r="G98" s="10" t="s">
        <v>17</v>
      </c>
      <c r="H98" s="9"/>
      <c r="I98" s="8"/>
      <c r="J98" s="8"/>
      <c r="K98" s="3">
        <v>6</v>
      </c>
      <c r="L98" s="37" t="s">
        <v>268</v>
      </c>
      <c r="M98" s="37"/>
      <c r="N98" s="3">
        <v>2011</v>
      </c>
      <c r="O98" s="3"/>
      <c r="P98" s="55">
        <f t="shared" si="4"/>
        <v>0</v>
      </c>
      <c r="Q98" s="55">
        <f t="shared" si="5"/>
        <v>1</v>
      </c>
    </row>
    <row r="99" spans="1:17" ht="33.75">
      <c r="A99" s="11">
        <v>98</v>
      </c>
      <c r="B99" s="13" t="s">
        <v>13</v>
      </c>
      <c r="C99" s="13" t="s">
        <v>176</v>
      </c>
      <c r="D99" s="3" t="s">
        <v>15</v>
      </c>
      <c r="E99" s="53">
        <v>61033076000</v>
      </c>
      <c r="F99" s="3" t="s">
        <v>73</v>
      </c>
      <c r="G99" s="10" t="s">
        <v>17</v>
      </c>
      <c r="H99" s="9" t="s">
        <v>178</v>
      </c>
      <c r="I99" s="8">
        <v>40910</v>
      </c>
      <c r="J99" s="8">
        <v>41046</v>
      </c>
      <c r="K99" s="3">
        <v>5</v>
      </c>
      <c r="L99" s="37"/>
      <c r="M99" s="3" t="s">
        <v>272</v>
      </c>
      <c r="N99" s="3">
        <v>2011</v>
      </c>
      <c r="O99" s="3"/>
      <c r="P99" s="55">
        <f t="shared" si="4"/>
        <v>135</v>
      </c>
      <c r="Q99" s="55">
        <f t="shared" si="5"/>
        <v>5</v>
      </c>
    </row>
    <row r="100" spans="1:17" ht="33.75">
      <c r="A100" s="11">
        <v>99</v>
      </c>
      <c r="B100" s="13" t="s">
        <v>13</v>
      </c>
      <c r="C100" s="13" t="s">
        <v>179</v>
      </c>
      <c r="D100" s="3" t="s">
        <v>15</v>
      </c>
      <c r="E100" s="53">
        <v>47637066442</v>
      </c>
      <c r="F100" s="3" t="s">
        <v>73</v>
      </c>
      <c r="G100" s="10" t="s">
        <v>17</v>
      </c>
      <c r="H100" s="9" t="s">
        <v>178</v>
      </c>
      <c r="I100" s="8">
        <v>40910</v>
      </c>
      <c r="J100" s="8">
        <v>41046</v>
      </c>
      <c r="K100" s="3">
        <v>5</v>
      </c>
      <c r="L100" s="37"/>
      <c r="M100" s="3" t="s">
        <v>273</v>
      </c>
      <c r="N100" s="3">
        <v>2011</v>
      </c>
      <c r="O100" s="3"/>
      <c r="P100" s="55">
        <f t="shared" si="4"/>
        <v>135</v>
      </c>
      <c r="Q100" s="55">
        <f t="shared" si="5"/>
        <v>5</v>
      </c>
    </row>
    <row r="101" spans="1:17" ht="33.75">
      <c r="A101" s="11">
        <v>100</v>
      </c>
      <c r="B101" s="13" t="s">
        <v>13</v>
      </c>
      <c r="C101" s="13" t="s">
        <v>180</v>
      </c>
      <c r="D101" s="3" t="s">
        <v>15</v>
      </c>
      <c r="E101" s="53">
        <v>162378800000</v>
      </c>
      <c r="F101" s="3" t="s">
        <v>73</v>
      </c>
      <c r="G101" s="10" t="s">
        <v>17</v>
      </c>
      <c r="H101" s="9" t="s">
        <v>178</v>
      </c>
      <c r="I101" s="8">
        <v>40910</v>
      </c>
      <c r="J101" s="8">
        <v>41046</v>
      </c>
      <c r="K101" s="3">
        <v>5</v>
      </c>
      <c r="L101" s="3"/>
      <c r="M101" s="3" t="s">
        <v>274</v>
      </c>
      <c r="N101" s="3">
        <v>2011</v>
      </c>
      <c r="O101" s="3"/>
      <c r="P101" s="55">
        <f t="shared" si="4"/>
        <v>135</v>
      </c>
      <c r="Q101" s="55">
        <f t="shared" si="5"/>
        <v>5</v>
      </c>
    </row>
    <row r="102" spans="1:17" ht="45">
      <c r="A102" s="11">
        <v>101</v>
      </c>
      <c r="B102" s="13" t="s">
        <v>13</v>
      </c>
      <c r="C102" s="13" t="s">
        <v>181</v>
      </c>
      <c r="D102" s="3" t="s">
        <v>15</v>
      </c>
      <c r="E102" s="53">
        <v>183038045000</v>
      </c>
      <c r="F102" s="3" t="s">
        <v>70</v>
      </c>
      <c r="G102" s="10" t="s">
        <v>17</v>
      </c>
      <c r="H102" s="9" t="s">
        <v>182</v>
      </c>
      <c r="I102" s="8">
        <v>40910</v>
      </c>
      <c r="J102" s="8">
        <v>41046</v>
      </c>
      <c r="K102" s="3">
        <v>6</v>
      </c>
      <c r="L102" s="3"/>
      <c r="M102" s="3" t="s">
        <v>275</v>
      </c>
      <c r="N102" s="3">
        <v>2011</v>
      </c>
      <c r="O102" s="3"/>
      <c r="P102" s="55">
        <f t="shared" si="4"/>
        <v>135</v>
      </c>
      <c r="Q102" s="55">
        <f t="shared" si="5"/>
        <v>5</v>
      </c>
    </row>
    <row r="103" spans="1:17" ht="45">
      <c r="A103" s="11">
        <v>102</v>
      </c>
      <c r="B103" s="13" t="s">
        <v>13</v>
      </c>
      <c r="C103" s="13" t="s">
        <v>14</v>
      </c>
      <c r="D103" s="3" t="s">
        <v>15</v>
      </c>
      <c r="E103" s="53">
        <v>1978554234</v>
      </c>
      <c r="F103" s="3" t="s">
        <v>16</v>
      </c>
      <c r="G103" s="10" t="s">
        <v>17</v>
      </c>
      <c r="H103" s="9" t="s">
        <v>18</v>
      </c>
      <c r="I103" s="8">
        <v>40910</v>
      </c>
      <c r="J103" s="8">
        <v>41044</v>
      </c>
      <c r="K103" s="3">
        <v>8</v>
      </c>
      <c r="L103" s="37" t="s">
        <v>276</v>
      </c>
      <c r="M103" s="3"/>
      <c r="N103" s="3">
        <v>2011</v>
      </c>
      <c r="O103" s="3"/>
      <c r="P103" s="55">
        <f t="shared" si="4"/>
        <v>133</v>
      </c>
      <c r="Q103" s="55">
        <f t="shared" si="5"/>
        <v>5</v>
      </c>
    </row>
    <row r="104" spans="1:17" ht="22.5">
      <c r="A104" s="11">
        <v>103</v>
      </c>
      <c r="B104" s="13" t="s">
        <v>13</v>
      </c>
      <c r="C104" s="13" t="s">
        <v>19</v>
      </c>
      <c r="D104" s="3" t="s">
        <v>15</v>
      </c>
      <c r="E104" s="53"/>
      <c r="F104" s="3" t="s">
        <v>16</v>
      </c>
      <c r="G104" s="10" t="s">
        <v>17</v>
      </c>
      <c r="H104" s="9" t="s">
        <v>277</v>
      </c>
      <c r="I104" s="8">
        <v>40910</v>
      </c>
      <c r="J104" s="8">
        <v>41044</v>
      </c>
      <c r="K104" s="3">
        <v>6</v>
      </c>
      <c r="L104" s="37" t="s">
        <v>278</v>
      </c>
      <c r="M104" s="3"/>
      <c r="N104" s="3">
        <v>2011</v>
      </c>
      <c r="O104" s="3"/>
      <c r="P104" s="55">
        <f t="shared" si="4"/>
        <v>133</v>
      </c>
      <c r="Q104" s="55">
        <f t="shared" si="5"/>
        <v>5</v>
      </c>
    </row>
    <row r="105" spans="1:17" ht="22.5">
      <c r="A105" s="11">
        <v>104</v>
      </c>
      <c r="B105" s="13" t="s">
        <v>13</v>
      </c>
      <c r="C105" s="13" t="s">
        <v>21</v>
      </c>
      <c r="D105" s="3" t="s">
        <v>15</v>
      </c>
      <c r="E105" s="53"/>
      <c r="F105" s="3" t="s">
        <v>23</v>
      </c>
      <c r="G105" s="3" t="s">
        <v>52</v>
      </c>
      <c r="H105" s="9" t="s">
        <v>24</v>
      </c>
      <c r="I105" s="8">
        <v>40910</v>
      </c>
      <c r="J105" s="8">
        <v>41029</v>
      </c>
      <c r="K105" s="3">
        <v>6</v>
      </c>
      <c r="L105" s="3"/>
      <c r="M105" s="3"/>
      <c r="N105" s="37" t="s">
        <v>246</v>
      </c>
      <c r="O105" s="37"/>
      <c r="P105" s="55">
        <f t="shared" si="4"/>
        <v>118</v>
      </c>
      <c r="Q105" s="55">
        <f t="shared" si="5"/>
        <v>4</v>
      </c>
    </row>
    <row r="106" spans="1:17" ht="22.5">
      <c r="A106" s="11">
        <v>105</v>
      </c>
      <c r="B106" s="13" t="s">
        <v>13</v>
      </c>
      <c r="C106" s="13" t="s">
        <v>38</v>
      </c>
      <c r="D106" s="3" t="s">
        <v>15</v>
      </c>
      <c r="E106" s="53" t="s">
        <v>26</v>
      </c>
      <c r="F106" s="3" t="s">
        <v>23</v>
      </c>
      <c r="G106" s="3" t="s">
        <v>52</v>
      </c>
      <c r="H106" s="9" t="s">
        <v>24</v>
      </c>
      <c r="I106" s="8">
        <v>41036</v>
      </c>
      <c r="J106" s="8">
        <v>41159</v>
      </c>
      <c r="K106" s="3">
        <v>6</v>
      </c>
      <c r="L106" s="3"/>
      <c r="M106" s="3"/>
      <c r="N106" s="37" t="s">
        <v>246</v>
      </c>
      <c r="O106" s="37"/>
      <c r="P106" s="55">
        <f t="shared" si="4"/>
        <v>120</v>
      </c>
      <c r="Q106" s="55">
        <f t="shared" si="5"/>
        <v>4</v>
      </c>
    </row>
    <row r="107" spans="1:17" ht="22.5">
      <c r="A107" s="11">
        <v>106</v>
      </c>
      <c r="B107" s="13" t="s">
        <v>13</v>
      </c>
      <c r="C107" s="13" t="s">
        <v>176</v>
      </c>
      <c r="D107" s="3" t="s">
        <v>27</v>
      </c>
      <c r="E107" s="53">
        <v>61033076000</v>
      </c>
      <c r="F107" s="3" t="s">
        <v>73</v>
      </c>
      <c r="G107" s="10" t="s">
        <v>136</v>
      </c>
      <c r="H107" s="9" t="s">
        <v>188</v>
      </c>
      <c r="I107" s="8">
        <v>41169</v>
      </c>
      <c r="J107" s="8">
        <v>41209</v>
      </c>
      <c r="K107" s="3">
        <v>5</v>
      </c>
      <c r="L107" s="3"/>
      <c r="M107" s="3"/>
      <c r="N107" s="3"/>
      <c r="O107" s="3"/>
      <c r="P107" s="55">
        <f t="shared" si="4"/>
        <v>40</v>
      </c>
      <c r="Q107" s="55">
        <f t="shared" si="5"/>
        <v>2</v>
      </c>
    </row>
    <row r="108" spans="1:17" ht="45">
      <c r="A108" s="11">
        <v>107</v>
      </c>
      <c r="B108" s="13" t="s">
        <v>13</v>
      </c>
      <c r="C108" s="13" t="s">
        <v>176</v>
      </c>
      <c r="D108" s="3" t="s">
        <v>27</v>
      </c>
      <c r="E108" s="53">
        <v>61033076000</v>
      </c>
      <c r="F108" s="3" t="s">
        <v>73</v>
      </c>
      <c r="G108" s="10" t="s">
        <v>29</v>
      </c>
      <c r="H108" s="9" t="s">
        <v>185</v>
      </c>
      <c r="I108" s="8">
        <v>41061</v>
      </c>
      <c r="J108" s="8">
        <v>41153</v>
      </c>
      <c r="K108" s="3">
        <v>5</v>
      </c>
      <c r="L108" s="3"/>
      <c r="M108" s="3"/>
      <c r="N108" s="3"/>
      <c r="O108" s="3"/>
      <c r="P108" s="55">
        <f t="shared" si="4"/>
        <v>90</v>
      </c>
      <c r="Q108" s="55">
        <f t="shared" si="5"/>
        <v>3</v>
      </c>
    </row>
    <row r="109" spans="1:17" ht="22.5">
      <c r="A109" s="11">
        <v>108</v>
      </c>
      <c r="B109" s="13" t="s">
        <v>13</v>
      </c>
      <c r="C109" s="13" t="s">
        <v>14</v>
      </c>
      <c r="D109" s="3" t="s">
        <v>27</v>
      </c>
      <c r="E109" s="53" t="s">
        <v>28</v>
      </c>
      <c r="F109" s="3" t="s">
        <v>16</v>
      </c>
      <c r="G109" s="10" t="s">
        <v>29</v>
      </c>
      <c r="H109" s="9" t="s">
        <v>30</v>
      </c>
      <c r="I109" s="8">
        <v>41051</v>
      </c>
      <c r="J109" s="8">
        <v>41143</v>
      </c>
      <c r="K109" s="3" t="s">
        <v>32</v>
      </c>
      <c r="L109" s="3"/>
      <c r="M109" s="3"/>
      <c r="N109" s="3"/>
      <c r="O109" s="3"/>
      <c r="P109" s="55">
        <f t="shared" si="4"/>
        <v>90</v>
      </c>
      <c r="Q109" s="55">
        <f t="shared" si="5"/>
        <v>3</v>
      </c>
    </row>
    <row r="110" spans="1:17" ht="22.5">
      <c r="A110" s="11">
        <v>109</v>
      </c>
      <c r="B110" s="13" t="s">
        <v>13</v>
      </c>
      <c r="C110" s="13" t="s">
        <v>19</v>
      </c>
      <c r="D110" s="3" t="s">
        <v>27</v>
      </c>
      <c r="E110" s="53" t="s">
        <v>28</v>
      </c>
      <c r="F110" s="3"/>
      <c r="G110" s="10" t="s">
        <v>29</v>
      </c>
      <c r="H110" s="9" t="s">
        <v>34</v>
      </c>
      <c r="I110" s="8">
        <v>41051</v>
      </c>
      <c r="J110" s="8">
        <v>41143</v>
      </c>
      <c r="K110" s="3">
        <v>6</v>
      </c>
      <c r="L110" s="3"/>
      <c r="M110" s="3"/>
      <c r="N110" s="3"/>
      <c r="O110" s="3"/>
      <c r="P110" s="55">
        <f t="shared" si="4"/>
        <v>90</v>
      </c>
      <c r="Q110" s="55">
        <f t="shared" si="5"/>
        <v>3</v>
      </c>
    </row>
    <row r="111" spans="1:17" ht="22.5">
      <c r="A111" s="11">
        <v>110</v>
      </c>
      <c r="B111" s="13" t="s">
        <v>13</v>
      </c>
      <c r="C111" s="13" t="s">
        <v>38</v>
      </c>
      <c r="D111" s="3" t="s">
        <v>27</v>
      </c>
      <c r="E111" s="53" t="s">
        <v>28</v>
      </c>
      <c r="F111" s="3" t="s">
        <v>23</v>
      </c>
      <c r="G111" s="10" t="s">
        <v>29</v>
      </c>
      <c r="H111" s="9" t="s">
        <v>39</v>
      </c>
      <c r="I111" s="8">
        <v>41061</v>
      </c>
      <c r="J111" s="8">
        <v>41152</v>
      </c>
      <c r="K111" s="3">
        <v>5</v>
      </c>
      <c r="L111" s="3"/>
      <c r="M111" s="3"/>
      <c r="N111" s="3"/>
      <c r="O111" s="3"/>
      <c r="P111" s="55">
        <f t="shared" si="4"/>
        <v>90</v>
      </c>
      <c r="Q111" s="55">
        <f t="shared" si="5"/>
        <v>3</v>
      </c>
    </row>
    <row r="112" spans="1:17" ht="22.5">
      <c r="A112" s="11">
        <v>111</v>
      </c>
      <c r="B112" s="13" t="s">
        <v>13</v>
      </c>
      <c r="C112" s="13" t="s">
        <v>14</v>
      </c>
      <c r="D112" s="3" t="s">
        <v>27</v>
      </c>
      <c r="E112" s="53" t="s">
        <v>28</v>
      </c>
      <c r="F112" s="3" t="s">
        <v>23</v>
      </c>
      <c r="G112" s="10" t="s">
        <v>29</v>
      </c>
      <c r="H112" s="9" t="s">
        <v>36</v>
      </c>
      <c r="I112" s="8">
        <v>41061</v>
      </c>
      <c r="J112" s="8">
        <v>41152</v>
      </c>
      <c r="K112" s="3">
        <v>5</v>
      </c>
      <c r="L112" s="3"/>
      <c r="M112" s="3"/>
      <c r="N112" s="3"/>
      <c r="O112" s="3"/>
      <c r="P112" s="55">
        <f t="shared" si="4"/>
        <v>90</v>
      </c>
      <c r="Q112" s="55">
        <f t="shared" si="5"/>
        <v>3</v>
      </c>
    </row>
    <row r="113" spans="1:17" ht="33.75">
      <c r="A113" s="11">
        <v>112</v>
      </c>
      <c r="B113" s="13" t="s">
        <v>13</v>
      </c>
      <c r="C113" s="13" t="s">
        <v>181</v>
      </c>
      <c r="D113" s="3" t="s">
        <v>27</v>
      </c>
      <c r="E113" s="53">
        <v>183038045000</v>
      </c>
      <c r="F113" s="3" t="s">
        <v>70</v>
      </c>
      <c r="G113" s="3" t="s">
        <v>306</v>
      </c>
      <c r="H113" s="9" t="s">
        <v>187</v>
      </c>
      <c r="I113" s="8">
        <v>41061</v>
      </c>
      <c r="J113" s="8">
        <v>41153</v>
      </c>
      <c r="K113" s="3">
        <v>6</v>
      </c>
      <c r="L113" s="3"/>
      <c r="M113" s="3"/>
      <c r="N113" s="3"/>
      <c r="O113" s="3"/>
      <c r="P113" s="55">
        <f t="shared" si="4"/>
        <v>90</v>
      </c>
      <c r="Q113" s="55">
        <f t="shared" si="5"/>
        <v>3</v>
      </c>
    </row>
    <row r="114" spans="1:17" ht="22.5">
      <c r="A114" s="11">
        <v>113</v>
      </c>
      <c r="B114" s="13" t="s">
        <v>13</v>
      </c>
      <c r="C114" s="13" t="s">
        <v>179</v>
      </c>
      <c r="D114" s="3" t="s">
        <v>41</v>
      </c>
      <c r="E114" s="53">
        <v>47637066442</v>
      </c>
      <c r="F114" s="3" t="s">
        <v>73</v>
      </c>
      <c r="G114" s="10" t="s">
        <v>136</v>
      </c>
      <c r="H114" s="9" t="s">
        <v>190</v>
      </c>
      <c r="I114" s="8">
        <v>41169</v>
      </c>
      <c r="J114" s="8">
        <v>41209</v>
      </c>
      <c r="K114" s="3">
        <v>4</v>
      </c>
      <c r="L114" s="3"/>
      <c r="M114" s="3"/>
      <c r="N114" s="3"/>
      <c r="O114" s="3"/>
      <c r="P114" s="55">
        <f t="shared" si="4"/>
        <v>40</v>
      </c>
      <c r="Q114" s="55">
        <f t="shared" si="5"/>
        <v>2</v>
      </c>
    </row>
    <row r="115" spans="1:17" ht="22.5">
      <c r="A115" s="11">
        <v>114</v>
      </c>
      <c r="B115" s="13" t="s">
        <v>13</v>
      </c>
      <c r="C115" s="13" t="s">
        <v>180</v>
      </c>
      <c r="D115" s="3" t="s">
        <v>41</v>
      </c>
      <c r="E115" s="53">
        <v>162378800000</v>
      </c>
      <c r="F115" s="3" t="s">
        <v>73</v>
      </c>
      <c r="G115" s="10" t="s">
        <v>136</v>
      </c>
      <c r="H115" s="9" t="s">
        <v>190</v>
      </c>
      <c r="I115" s="8">
        <v>41169</v>
      </c>
      <c r="J115" s="8">
        <v>41209</v>
      </c>
      <c r="K115" s="3">
        <v>5</v>
      </c>
      <c r="L115" s="3"/>
      <c r="M115" s="3"/>
      <c r="N115" s="3"/>
      <c r="O115" s="3"/>
      <c r="P115" s="55">
        <f t="shared" si="4"/>
        <v>40</v>
      </c>
      <c r="Q115" s="55">
        <f t="shared" si="5"/>
        <v>2</v>
      </c>
    </row>
    <row r="116" spans="1:17" ht="22.5">
      <c r="A116" s="11">
        <v>115</v>
      </c>
      <c r="B116" s="13" t="s">
        <v>13</v>
      </c>
      <c r="C116" s="13" t="s">
        <v>181</v>
      </c>
      <c r="D116" s="3" t="s">
        <v>41</v>
      </c>
      <c r="E116" s="53">
        <v>183038045000</v>
      </c>
      <c r="F116" s="3" t="s">
        <v>70</v>
      </c>
      <c r="G116" s="10" t="s">
        <v>136</v>
      </c>
      <c r="H116" s="9" t="s">
        <v>190</v>
      </c>
      <c r="I116" s="8">
        <v>41169</v>
      </c>
      <c r="J116" s="8">
        <v>41209</v>
      </c>
      <c r="K116" s="3">
        <v>6</v>
      </c>
      <c r="L116" s="3"/>
      <c r="M116" s="3"/>
      <c r="N116" s="3"/>
      <c r="O116" s="3"/>
      <c r="P116" s="55">
        <f t="shared" si="4"/>
        <v>40</v>
      </c>
      <c r="Q116" s="55">
        <f t="shared" si="5"/>
        <v>2</v>
      </c>
    </row>
    <row r="117" spans="1:17" ht="56.25">
      <c r="A117" s="11">
        <v>116</v>
      </c>
      <c r="B117" s="13" t="s">
        <v>13</v>
      </c>
      <c r="C117" s="13" t="s">
        <v>176</v>
      </c>
      <c r="D117" s="3" t="s">
        <v>41</v>
      </c>
      <c r="E117" s="53">
        <v>61033076000</v>
      </c>
      <c r="F117" s="3" t="s">
        <v>73</v>
      </c>
      <c r="G117" s="10" t="s">
        <v>136</v>
      </c>
      <c r="H117" s="9" t="s">
        <v>191</v>
      </c>
      <c r="I117" s="8">
        <v>41226</v>
      </c>
      <c r="J117" s="8">
        <v>41266</v>
      </c>
      <c r="K117" s="3">
        <v>5</v>
      </c>
      <c r="L117" s="3"/>
      <c r="M117" s="3"/>
      <c r="N117" s="3"/>
      <c r="O117" s="3"/>
      <c r="P117" s="55">
        <f t="shared" si="4"/>
        <v>40</v>
      </c>
      <c r="Q117" s="55">
        <f t="shared" si="5"/>
        <v>2</v>
      </c>
    </row>
    <row r="118" spans="1:17" ht="56.25">
      <c r="A118" s="11">
        <v>117</v>
      </c>
      <c r="B118" s="13" t="s">
        <v>13</v>
      </c>
      <c r="C118" s="13" t="s">
        <v>179</v>
      </c>
      <c r="D118" s="3" t="s">
        <v>41</v>
      </c>
      <c r="E118" s="53">
        <v>47637066442</v>
      </c>
      <c r="F118" s="3" t="s">
        <v>73</v>
      </c>
      <c r="G118" s="10" t="s">
        <v>136</v>
      </c>
      <c r="H118" s="9" t="s">
        <v>192</v>
      </c>
      <c r="I118" s="8">
        <v>41226</v>
      </c>
      <c r="J118" s="8">
        <v>41266</v>
      </c>
      <c r="K118" s="3">
        <v>4</v>
      </c>
      <c r="L118" s="3"/>
      <c r="M118" s="3"/>
      <c r="N118" s="3"/>
      <c r="O118" s="3"/>
      <c r="P118" s="55">
        <f t="shared" si="4"/>
        <v>40</v>
      </c>
      <c r="Q118" s="55">
        <f t="shared" si="5"/>
        <v>2</v>
      </c>
    </row>
    <row r="119" spans="1:17" ht="56.25">
      <c r="A119" s="11">
        <v>118</v>
      </c>
      <c r="B119" s="13" t="s">
        <v>13</v>
      </c>
      <c r="C119" s="13" t="s">
        <v>180</v>
      </c>
      <c r="D119" s="3" t="s">
        <v>41</v>
      </c>
      <c r="E119" s="53">
        <v>162378800000</v>
      </c>
      <c r="F119" s="3" t="s">
        <v>73</v>
      </c>
      <c r="G119" s="10" t="s">
        <v>136</v>
      </c>
      <c r="H119" s="9" t="s">
        <v>192</v>
      </c>
      <c r="I119" s="8">
        <v>41226</v>
      </c>
      <c r="J119" s="8">
        <v>41266</v>
      </c>
      <c r="K119" s="3">
        <v>3</v>
      </c>
      <c r="L119" s="3"/>
      <c r="M119" s="3"/>
      <c r="N119" s="3"/>
      <c r="O119" s="3"/>
      <c r="P119" s="55">
        <f t="shared" si="4"/>
        <v>40</v>
      </c>
      <c r="Q119" s="55">
        <f t="shared" si="5"/>
        <v>2</v>
      </c>
    </row>
    <row r="120" spans="1:17" ht="56.25">
      <c r="A120" s="11">
        <v>119</v>
      </c>
      <c r="B120" s="13" t="s">
        <v>13</v>
      </c>
      <c r="C120" s="13" t="s">
        <v>181</v>
      </c>
      <c r="D120" s="3" t="s">
        <v>41</v>
      </c>
      <c r="E120" s="53">
        <v>183038045000</v>
      </c>
      <c r="F120" s="3" t="s">
        <v>70</v>
      </c>
      <c r="G120" s="10" t="s">
        <v>136</v>
      </c>
      <c r="H120" s="9" t="s">
        <v>192</v>
      </c>
      <c r="I120" s="8">
        <v>41226</v>
      </c>
      <c r="J120" s="8">
        <v>41266</v>
      </c>
      <c r="K120" s="3">
        <v>3</v>
      </c>
      <c r="L120" s="3"/>
      <c r="M120" s="3"/>
      <c r="N120" s="3"/>
      <c r="O120" s="3"/>
      <c r="P120" s="55">
        <f t="shared" si="4"/>
        <v>40</v>
      </c>
      <c r="Q120" s="55">
        <f t="shared" si="5"/>
        <v>2</v>
      </c>
    </row>
    <row r="121" spans="1:17" ht="22.5">
      <c r="A121" s="11">
        <v>120</v>
      </c>
      <c r="B121" s="13" t="s">
        <v>13</v>
      </c>
      <c r="C121" s="13" t="s">
        <v>40</v>
      </c>
      <c r="D121" s="3" t="s">
        <v>41</v>
      </c>
      <c r="E121" s="53" t="s">
        <v>26</v>
      </c>
      <c r="F121" s="3" t="s">
        <v>23</v>
      </c>
      <c r="G121" s="3" t="s">
        <v>52</v>
      </c>
      <c r="H121" s="9" t="s">
        <v>24</v>
      </c>
      <c r="I121" s="8">
        <v>41162</v>
      </c>
      <c r="J121" s="8">
        <v>41253</v>
      </c>
      <c r="K121" s="3">
        <v>6</v>
      </c>
      <c r="L121" s="3"/>
      <c r="M121" s="3"/>
      <c r="N121" s="37" t="s">
        <v>246</v>
      </c>
      <c r="O121" s="37"/>
      <c r="P121" s="55">
        <f t="shared" si="4"/>
        <v>90</v>
      </c>
      <c r="Q121" s="55">
        <f t="shared" si="5"/>
        <v>3</v>
      </c>
    </row>
    <row r="122" spans="1:17" ht="22.5">
      <c r="A122" s="11">
        <v>121</v>
      </c>
      <c r="B122" s="13" t="s">
        <v>13</v>
      </c>
      <c r="C122" s="13" t="s">
        <v>42</v>
      </c>
      <c r="D122" s="3" t="s">
        <v>41</v>
      </c>
      <c r="E122" s="53">
        <v>16320290</v>
      </c>
      <c r="F122" s="3" t="s">
        <v>43</v>
      </c>
      <c r="G122" s="3" t="s">
        <v>52</v>
      </c>
      <c r="H122" s="9" t="s">
        <v>24</v>
      </c>
      <c r="I122" s="8">
        <v>41148</v>
      </c>
      <c r="J122" s="8">
        <v>41271</v>
      </c>
      <c r="K122" s="3">
        <v>4</v>
      </c>
      <c r="L122" s="3"/>
      <c r="M122" s="3"/>
      <c r="N122" s="37" t="s">
        <v>246</v>
      </c>
      <c r="O122" s="37"/>
      <c r="P122" s="55">
        <f t="shared" si="4"/>
        <v>121</v>
      </c>
      <c r="Q122" s="55">
        <f t="shared" si="5"/>
        <v>4</v>
      </c>
    </row>
    <row r="123" spans="1:17" ht="22.5">
      <c r="A123" s="11">
        <v>122</v>
      </c>
      <c r="B123" s="13" t="s">
        <v>13</v>
      </c>
      <c r="C123" s="13" t="s">
        <v>44</v>
      </c>
      <c r="D123" s="3" t="s">
        <v>41</v>
      </c>
      <c r="E123" s="53" t="s">
        <v>26</v>
      </c>
      <c r="F123" s="3" t="s">
        <v>43</v>
      </c>
      <c r="G123" s="3" t="s">
        <v>52</v>
      </c>
      <c r="H123" s="9" t="s">
        <v>24</v>
      </c>
      <c r="I123" s="8">
        <v>41148</v>
      </c>
      <c r="J123" s="8">
        <v>41271</v>
      </c>
      <c r="K123" s="3">
        <v>4</v>
      </c>
      <c r="L123" s="3"/>
      <c r="M123" s="3"/>
      <c r="N123" s="37" t="s">
        <v>246</v>
      </c>
      <c r="O123" s="37"/>
      <c r="P123" s="55">
        <f t="shared" si="4"/>
        <v>121</v>
      </c>
      <c r="Q123" s="55">
        <f t="shared" si="5"/>
        <v>4</v>
      </c>
    </row>
    <row r="124" spans="1:17" ht="33.75">
      <c r="A124" s="11">
        <v>123</v>
      </c>
      <c r="B124" s="13" t="s">
        <v>13</v>
      </c>
      <c r="C124" s="13" t="s">
        <v>45</v>
      </c>
      <c r="D124" s="3" t="s">
        <v>41</v>
      </c>
      <c r="E124" s="53" t="s">
        <v>26</v>
      </c>
      <c r="F124" s="3" t="s">
        <v>43</v>
      </c>
      <c r="G124" s="3" t="s">
        <v>52</v>
      </c>
      <c r="H124" s="9" t="s">
        <v>24</v>
      </c>
      <c r="I124" s="8">
        <v>41148</v>
      </c>
      <c r="J124" s="8">
        <v>41271</v>
      </c>
      <c r="K124" s="3">
        <v>4</v>
      </c>
      <c r="L124" s="3"/>
      <c r="M124" s="3"/>
      <c r="N124" s="37" t="s">
        <v>246</v>
      </c>
      <c r="O124" s="37"/>
      <c r="P124" s="55">
        <f t="shared" si="4"/>
        <v>121</v>
      </c>
      <c r="Q124" s="55">
        <f t="shared" si="5"/>
        <v>4</v>
      </c>
    </row>
    <row r="125" spans="1:17" ht="33.75">
      <c r="A125" s="11">
        <v>124</v>
      </c>
      <c r="B125" s="13" t="s">
        <v>13</v>
      </c>
      <c r="C125" s="13" t="s">
        <v>46</v>
      </c>
      <c r="D125" s="3" t="s">
        <v>41</v>
      </c>
      <c r="E125" s="53" t="s">
        <v>26</v>
      </c>
      <c r="F125" s="3" t="s">
        <v>43</v>
      </c>
      <c r="G125" s="3" t="s">
        <v>52</v>
      </c>
      <c r="H125" s="9" t="s">
        <v>47</v>
      </c>
      <c r="I125" s="8">
        <v>41148</v>
      </c>
      <c r="J125" s="8">
        <v>41271</v>
      </c>
      <c r="K125" s="3">
        <v>4</v>
      </c>
      <c r="L125" s="3"/>
      <c r="M125" s="3"/>
      <c r="N125" s="37" t="s">
        <v>246</v>
      </c>
      <c r="O125" s="37"/>
      <c r="P125" s="55">
        <f t="shared" si="4"/>
        <v>121</v>
      </c>
      <c r="Q125" s="55">
        <f t="shared" si="5"/>
        <v>4</v>
      </c>
    </row>
    <row r="126" spans="1:17" ht="33.75">
      <c r="A126" s="11">
        <v>125</v>
      </c>
      <c r="B126" s="13" t="s">
        <v>13</v>
      </c>
      <c r="C126" s="13" t="s">
        <v>48</v>
      </c>
      <c r="D126" s="3" t="s">
        <v>41</v>
      </c>
      <c r="E126" s="53" t="s">
        <v>26</v>
      </c>
      <c r="F126" s="3" t="s">
        <v>49</v>
      </c>
      <c r="G126" s="3" t="s">
        <v>52</v>
      </c>
      <c r="H126" s="9" t="s">
        <v>47</v>
      </c>
      <c r="I126" s="8">
        <v>41148</v>
      </c>
      <c r="J126" s="8">
        <v>41271</v>
      </c>
      <c r="K126" s="3">
        <v>4</v>
      </c>
      <c r="L126" s="3"/>
      <c r="M126" s="3"/>
      <c r="N126" s="37" t="s">
        <v>246</v>
      </c>
      <c r="O126" s="37"/>
      <c r="P126" s="55">
        <f t="shared" si="4"/>
        <v>121</v>
      </c>
      <c r="Q126" s="55">
        <f t="shared" si="5"/>
        <v>4</v>
      </c>
    </row>
    <row r="127" spans="1:17" ht="33.75">
      <c r="A127" s="11">
        <v>126</v>
      </c>
      <c r="B127" s="13" t="s">
        <v>13</v>
      </c>
      <c r="C127" s="13" t="s">
        <v>50</v>
      </c>
      <c r="D127" s="3" t="s">
        <v>41</v>
      </c>
      <c r="E127" s="53" t="s">
        <v>26</v>
      </c>
      <c r="F127" s="3" t="s">
        <v>49</v>
      </c>
      <c r="G127" s="3" t="s">
        <v>52</v>
      </c>
      <c r="H127" s="9" t="s">
        <v>47</v>
      </c>
      <c r="I127" s="8">
        <v>41148</v>
      </c>
      <c r="J127" s="8">
        <v>41271</v>
      </c>
      <c r="K127" s="3">
        <v>4</v>
      </c>
      <c r="L127" s="3"/>
      <c r="M127" s="3"/>
      <c r="N127" s="37" t="s">
        <v>246</v>
      </c>
      <c r="O127" s="37"/>
      <c r="P127" s="55">
        <f t="shared" si="4"/>
        <v>121</v>
      </c>
      <c r="Q127" s="55">
        <f t="shared" si="5"/>
        <v>4</v>
      </c>
    </row>
    <row r="128" spans="1:17" ht="33.75">
      <c r="A128" s="11">
        <v>127</v>
      </c>
      <c r="B128" s="13" t="s">
        <v>13</v>
      </c>
      <c r="C128" s="13" t="s">
        <v>51</v>
      </c>
      <c r="D128" s="3" t="s">
        <v>41</v>
      </c>
      <c r="E128" s="53" t="s">
        <v>26</v>
      </c>
      <c r="F128" s="3" t="s">
        <v>49</v>
      </c>
      <c r="G128" s="3" t="s">
        <v>52</v>
      </c>
      <c r="H128" s="9" t="s">
        <v>47</v>
      </c>
      <c r="I128" s="8">
        <v>41148</v>
      </c>
      <c r="J128" s="8">
        <v>41271</v>
      </c>
      <c r="K128" s="3">
        <v>4</v>
      </c>
      <c r="L128" s="3"/>
      <c r="M128" s="3"/>
      <c r="N128" s="37" t="s">
        <v>246</v>
      </c>
      <c r="O128" s="37"/>
      <c r="P128" s="55">
        <f t="shared" si="4"/>
        <v>121</v>
      </c>
      <c r="Q128" s="55">
        <f t="shared" si="5"/>
        <v>4</v>
      </c>
    </row>
    <row r="129" spans="1:17" ht="56.25">
      <c r="A129" s="11">
        <v>128</v>
      </c>
      <c r="B129" s="13" t="s">
        <v>366</v>
      </c>
      <c r="C129" s="13" t="s">
        <v>286</v>
      </c>
      <c r="D129" s="3" t="s">
        <v>15</v>
      </c>
      <c r="E129" s="53">
        <v>50348258369</v>
      </c>
      <c r="F129" s="3" t="s">
        <v>43</v>
      </c>
      <c r="G129" s="10" t="s">
        <v>29</v>
      </c>
      <c r="H129" s="9" t="s">
        <v>212</v>
      </c>
      <c r="I129" s="14">
        <v>40911</v>
      </c>
      <c r="J129" s="14">
        <v>40998</v>
      </c>
      <c r="K129" s="3">
        <v>4</v>
      </c>
      <c r="L129" s="37" t="s">
        <v>279</v>
      </c>
      <c r="M129" s="3"/>
      <c r="N129" s="3">
        <v>2011</v>
      </c>
      <c r="O129" s="3"/>
      <c r="P129" s="55">
        <f t="shared" si="4"/>
        <v>87</v>
      </c>
      <c r="Q129" s="55">
        <f t="shared" si="5"/>
        <v>3</v>
      </c>
    </row>
    <row r="130" spans="1:17" ht="112.5">
      <c r="A130" s="11">
        <v>129</v>
      </c>
      <c r="B130" s="13" t="s">
        <v>366</v>
      </c>
      <c r="C130" s="13" t="s">
        <v>281</v>
      </c>
      <c r="D130" s="3" t="s">
        <v>15</v>
      </c>
      <c r="E130" s="53">
        <v>855497239705</v>
      </c>
      <c r="F130" s="3" t="s">
        <v>16</v>
      </c>
      <c r="G130" s="10" t="s">
        <v>17</v>
      </c>
      <c r="H130" s="9" t="s">
        <v>207</v>
      </c>
      <c r="I130" s="14">
        <v>40911</v>
      </c>
      <c r="J130" s="14">
        <v>41047</v>
      </c>
      <c r="K130" s="3">
        <v>10</v>
      </c>
      <c r="L130" s="3"/>
      <c r="M130" s="3" t="s">
        <v>280</v>
      </c>
      <c r="N130" s="3">
        <v>2011</v>
      </c>
      <c r="O130" s="3"/>
      <c r="P130" s="55">
        <f t="shared" si="4"/>
        <v>135</v>
      </c>
      <c r="Q130" s="55">
        <f t="shared" si="5"/>
        <v>5</v>
      </c>
    </row>
    <row r="131" spans="1:17" ht="78.75">
      <c r="A131" s="11">
        <v>130</v>
      </c>
      <c r="B131" s="13" t="s">
        <v>366</v>
      </c>
      <c r="C131" s="13" t="s">
        <v>284</v>
      </c>
      <c r="D131" s="3" t="s">
        <v>15</v>
      </c>
      <c r="E131" s="53">
        <v>248157820809</v>
      </c>
      <c r="F131" s="3" t="s">
        <v>23</v>
      </c>
      <c r="G131" s="10" t="s">
        <v>17</v>
      </c>
      <c r="H131" s="9" t="s">
        <v>209</v>
      </c>
      <c r="I131" s="14">
        <v>40911</v>
      </c>
      <c r="J131" s="14">
        <v>41047</v>
      </c>
      <c r="K131" s="3">
        <v>6</v>
      </c>
      <c r="L131" s="3"/>
      <c r="M131" s="3"/>
      <c r="N131" s="3">
        <v>2011</v>
      </c>
      <c r="O131" s="3"/>
      <c r="P131" s="55">
        <f aca="true" t="shared" si="6" ref="P131:P170">DAYS360(I131,J131)</f>
        <v>135</v>
      </c>
      <c r="Q131" s="55">
        <f t="shared" si="5"/>
        <v>5</v>
      </c>
    </row>
    <row r="132" spans="1:17" ht="236.25">
      <c r="A132" s="11">
        <v>131</v>
      </c>
      <c r="B132" s="13" t="s">
        <v>366</v>
      </c>
      <c r="C132" s="13" t="s">
        <v>215</v>
      </c>
      <c r="D132" s="3" t="s">
        <v>27</v>
      </c>
      <c r="E132" s="53">
        <v>50348258369</v>
      </c>
      <c r="F132" s="3" t="s">
        <v>43</v>
      </c>
      <c r="G132" s="10" t="s">
        <v>136</v>
      </c>
      <c r="H132" s="9" t="s">
        <v>216</v>
      </c>
      <c r="I132" s="8">
        <v>40911</v>
      </c>
      <c r="J132" s="8">
        <v>40998</v>
      </c>
      <c r="K132" s="3">
        <v>5</v>
      </c>
      <c r="L132" s="3"/>
      <c r="M132" s="3"/>
      <c r="N132" s="3"/>
      <c r="O132" s="3"/>
      <c r="P132" s="55">
        <f t="shared" si="6"/>
        <v>87</v>
      </c>
      <c r="Q132" s="55">
        <f aca="true" t="shared" si="7" ref="Q132:Q170">MONTH(P132)</f>
        <v>3</v>
      </c>
    </row>
    <row r="133" spans="1:17" ht="78.75">
      <c r="A133" s="11">
        <v>132</v>
      </c>
      <c r="B133" s="13" t="s">
        <v>366</v>
      </c>
      <c r="C133" s="13" t="s">
        <v>281</v>
      </c>
      <c r="D133" s="3" t="s">
        <v>27</v>
      </c>
      <c r="E133" s="53">
        <v>855497239705</v>
      </c>
      <c r="F133" s="3" t="s">
        <v>16</v>
      </c>
      <c r="G133" s="10" t="s">
        <v>136</v>
      </c>
      <c r="H133" s="9" t="s">
        <v>217</v>
      </c>
      <c r="I133" s="8">
        <v>40911</v>
      </c>
      <c r="J133" s="8">
        <v>40998</v>
      </c>
      <c r="K133" s="3">
        <v>5</v>
      </c>
      <c r="L133" s="3"/>
      <c r="M133" s="3"/>
      <c r="N133" s="3"/>
      <c r="O133" s="3"/>
      <c r="P133" s="55">
        <f t="shared" si="6"/>
        <v>87</v>
      </c>
      <c r="Q133" s="55">
        <f t="shared" si="7"/>
        <v>3</v>
      </c>
    </row>
    <row r="134" spans="1:17" ht="56.25">
      <c r="A134" s="11">
        <v>133</v>
      </c>
      <c r="B134" s="13" t="s">
        <v>366</v>
      </c>
      <c r="C134" s="13" t="s">
        <v>283</v>
      </c>
      <c r="D134" s="3" t="s">
        <v>27</v>
      </c>
      <c r="E134" s="53">
        <v>14695031382</v>
      </c>
      <c r="F134" s="3" t="s">
        <v>43</v>
      </c>
      <c r="G134" s="10" t="s">
        <v>17</v>
      </c>
      <c r="H134" s="9"/>
      <c r="I134" s="8">
        <v>40911</v>
      </c>
      <c r="J134" s="8">
        <v>41047</v>
      </c>
      <c r="K134" s="3">
        <v>4</v>
      </c>
      <c r="L134" s="3"/>
      <c r="M134" s="3"/>
      <c r="N134" s="3" t="s">
        <v>246</v>
      </c>
      <c r="O134" s="3"/>
      <c r="P134" s="55">
        <f t="shared" si="6"/>
        <v>135</v>
      </c>
      <c r="Q134" s="55">
        <f t="shared" si="7"/>
        <v>5</v>
      </c>
    </row>
    <row r="135" spans="1:17" ht="101.25">
      <c r="A135" s="11">
        <v>134</v>
      </c>
      <c r="B135" s="13" t="s">
        <v>366</v>
      </c>
      <c r="C135" s="13" t="s">
        <v>282</v>
      </c>
      <c r="D135" s="3" t="s">
        <v>27</v>
      </c>
      <c r="E135" s="53">
        <v>41964911864</v>
      </c>
      <c r="F135" s="3" t="s">
        <v>23</v>
      </c>
      <c r="G135" s="10" t="s">
        <v>17</v>
      </c>
      <c r="H135" s="9" t="s">
        <v>219</v>
      </c>
      <c r="I135" s="8">
        <v>40911</v>
      </c>
      <c r="J135" s="8">
        <v>40998</v>
      </c>
      <c r="K135" s="3">
        <v>6</v>
      </c>
      <c r="L135" s="3"/>
      <c r="M135" s="3">
        <v>68</v>
      </c>
      <c r="N135" s="3" t="s">
        <v>246</v>
      </c>
      <c r="O135" s="3"/>
      <c r="P135" s="55">
        <f t="shared" si="6"/>
        <v>87</v>
      </c>
      <c r="Q135" s="55">
        <f t="shared" si="7"/>
        <v>3</v>
      </c>
    </row>
    <row r="136" spans="1:17" ht="90">
      <c r="A136" s="11">
        <v>135</v>
      </c>
      <c r="B136" s="13" t="s">
        <v>366</v>
      </c>
      <c r="C136" s="13" t="s">
        <v>285</v>
      </c>
      <c r="D136" s="3" t="s">
        <v>41</v>
      </c>
      <c r="E136" s="53">
        <v>74362102844</v>
      </c>
      <c r="F136" s="3" t="s">
        <v>43</v>
      </c>
      <c r="G136" s="10" t="s">
        <v>136</v>
      </c>
      <c r="H136" s="9" t="s">
        <v>221</v>
      </c>
      <c r="I136" s="8">
        <v>40911</v>
      </c>
      <c r="J136" s="8">
        <v>40998</v>
      </c>
      <c r="K136" s="3">
        <v>5</v>
      </c>
      <c r="L136" s="3"/>
      <c r="M136" s="3"/>
      <c r="N136" s="3"/>
      <c r="O136" s="3"/>
      <c r="P136" s="55">
        <f t="shared" si="6"/>
        <v>87</v>
      </c>
      <c r="Q136" s="55">
        <f t="shared" si="7"/>
        <v>3</v>
      </c>
    </row>
    <row r="137" spans="1:17" ht="67.5">
      <c r="A137" s="11">
        <v>136</v>
      </c>
      <c r="B137" s="13" t="s">
        <v>366</v>
      </c>
      <c r="C137" s="13" t="s">
        <v>282</v>
      </c>
      <c r="D137" s="3" t="s">
        <v>41</v>
      </c>
      <c r="E137" s="53">
        <v>41964911864</v>
      </c>
      <c r="F137" s="3" t="s">
        <v>43</v>
      </c>
      <c r="G137" s="10" t="s">
        <v>136</v>
      </c>
      <c r="H137" s="9" t="s">
        <v>222</v>
      </c>
      <c r="I137" s="8">
        <v>40911</v>
      </c>
      <c r="J137" s="8">
        <v>40998</v>
      </c>
      <c r="K137" s="3">
        <v>5</v>
      </c>
      <c r="L137" s="3"/>
      <c r="M137" s="3"/>
      <c r="N137" s="3"/>
      <c r="O137" s="3"/>
      <c r="P137" s="55">
        <f t="shared" si="6"/>
        <v>87</v>
      </c>
      <c r="Q137" s="55">
        <f t="shared" si="7"/>
        <v>3</v>
      </c>
    </row>
    <row r="138" spans="1:17" ht="56.25">
      <c r="A138" s="11">
        <v>137</v>
      </c>
      <c r="B138" s="13" t="s">
        <v>366</v>
      </c>
      <c r="C138" s="13" t="s">
        <v>282</v>
      </c>
      <c r="D138" s="3" t="s">
        <v>41</v>
      </c>
      <c r="E138" s="53">
        <v>41964911864</v>
      </c>
      <c r="F138" s="3" t="s">
        <v>43</v>
      </c>
      <c r="G138" s="10" t="s">
        <v>136</v>
      </c>
      <c r="H138" s="9" t="s">
        <v>223</v>
      </c>
      <c r="I138" s="8">
        <v>40911</v>
      </c>
      <c r="J138" s="8">
        <v>40998</v>
      </c>
      <c r="K138" s="3">
        <v>5</v>
      </c>
      <c r="L138" s="3"/>
      <c r="M138" s="3"/>
      <c r="N138" s="3"/>
      <c r="O138" s="3"/>
      <c r="P138" s="55">
        <f t="shared" si="6"/>
        <v>87</v>
      </c>
      <c r="Q138" s="55">
        <f t="shared" si="7"/>
        <v>3</v>
      </c>
    </row>
    <row r="139" spans="1:17" ht="56.25">
      <c r="A139" s="11">
        <v>138</v>
      </c>
      <c r="B139" s="13" t="s">
        <v>366</v>
      </c>
      <c r="C139" s="13" t="s">
        <v>281</v>
      </c>
      <c r="D139" s="3" t="s">
        <v>41</v>
      </c>
      <c r="E139" s="53">
        <v>855497239705</v>
      </c>
      <c r="F139" s="3" t="s">
        <v>16</v>
      </c>
      <c r="G139" s="10" t="s">
        <v>136</v>
      </c>
      <c r="H139" s="9" t="s">
        <v>224</v>
      </c>
      <c r="I139" s="8">
        <v>40911</v>
      </c>
      <c r="J139" s="8">
        <v>40998</v>
      </c>
      <c r="K139" s="3">
        <v>5</v>
      </c>
      <c r="L139" s="3"/>
      <c r="M139" s="3"/>
      <c r="N139" s="3"/>
      <c r="O139" s="3"/>
      <c r="P139" s="55">
        <f t="shared" si="6"/>
        <v>87</v>
      </c>
      <c r="Q139" s="55">
        <f t="shared" si="7"/>
        <v>3</v>
      </c>
    </row>
    <row r="140" spans="1:17" ht="135">
      <c r="A140" s="11">
        <v>139</v>
      </c>
      <c r="B140" s="13" t="s">
        <v>54</v>
      </c>
      <c r="C140" s="13" t="s">
        <v>55</v>
      </c>
      <c r="D140" s="3" t="s">
        <v>15</v>
      </c>
      <c r="E140" s="53">
        <v>1750065847000</v>
      </c>
      <c r="F140" s="3" t="s">
        <v>16</v>
      </c>
      <c r="G140" s="10" t="s">
        <v>17</v>
      </c>
      <c r="H140" s="9" t="s">
        <v>56</v>
      </c>
      <c r="I140" s="14">
        <v>40924</v>
      </c>
      <c r="J140" s="14">
        <v>41060</v>
      </c>
      <c r="K140" s="3">
        <v>10</v>
      </c>
      <c r="L140" s="37" t="s">
        <v>289</v>
      </c>
      <c r="M140" s="9" t="s">
        <v>290</v>
      </c>
      <c r="N140" s="3">
        <v>2011</v>
      </c>
      <c r="O140" s="3"/>
      <c r="P140" s="55">
        <f t="shared" si="6"/>
        <v>135</v>
      </c>
      <c r="Q140" s="55">
        <f t="shared" si="7"/>
        <v>5</v>
      </c>
    </row>
    <row r="141" spans="1:17" ht="157.5">
      <c r="A141" s="11">
        <v>140</v>
      </c>
      <c r="B141" s="13" t="s">
        <v>54</v>
      </c>
      <c r="C141" s="13" t="s">
        <v>292</v>
      </c>
      <c r="D141" s="3" t="s">
        <v>15</v>
      </c>
      <c r="E141" s="53">
        <v>354205162000</v>
      </c>
      <c r="F141" s="3" t="s">
        <v>16</v>
      </c>
      <c r="G141" s="10" t="s">
        <v>17</v>
      </c>
      <c r="H141" s="9" t="s">
        <v>56</v>
      </c>
      <c r="I141" s="14">
        <v>40924</v>
      </c>
      <c r="J141" s="14">
        <v>41060</v>
      </c>
      <c r="K141" s="3">
        <v>8</v>
      </c>
      <c r="L141" s="37" t="s">
        <v>287</v>
      </c>
      <c r="M141" s="9" t="s">
        <v>291</v>
      </c>
      <c r="N141" s="3">
        <v>2011</v>
      </c>
      <c r="O141" s="3"/>
      <c r="P141" s="55">
        <f t="shared" si="6"/>
        <v>135</v>
      </c>
      <c r="Q141" s="55">
        <f t="shared" si="7"/>
        <v>5</v>
      </c>
    </row>
    <row r="142" spans="1:17" ht="45">
      <c r="A142" s="11">
        <v>141</v>
      </c>
      <c r="B142" s="13" t="s">
        <v>54</v>
      </c>
      <c r="C142" s="13" t="s">
        <v>293</v>
      </c>
      <c r="D142" s="3" t="s">
        <v>15</v>
      </c>
      <c r="E142" s="53">
        <v>1663090631374</v>
      </c>
      <c r="F142" s="3" t="s">
        <v>16</v>
      </c>
      <c r="G142" s="10" t="s">
        <v>17</v>
      </c>
      <c r="H142" s="9" t="s">
        <v>56</v>
      </c>
      <c r="I142" s="14">
        <v>40924</v>
      </c>
      <c r="J142" s="14">
        <v>41060</v>
      </c>
      <c r="K142" s="3">
        <v>8</v>
      </c>
      <c r="L142" s="37" t="s">
        <v>287</v>
      </c>
      <c r="M142" s="9" t="s">
        <v>288</v>
      </c>
      <c r="N142" s="3">
        <v>2010</v>
      </c>
      <c r="O142" s="3"/>
      <c r="P142" s="55">
        <f t="shared" si="6"/>
        <v>135</v>
      </c>
      <c r="Q142" s="55">
        <f t="shared" si="7"/>
        <v>5</v>
      </c>
    </row>
    <row r="143" spans="1:17" ht="11.25">
      <c r="A143" s="11">
        <v>142</v>
      </c>
      <c r="B143" s="13" t="s">
        <v>54</v>
      </c>
      <c r="C143" s="13" t="s">
        <v>55</v>
      </c>
      <c r="D143" s="3" t="s">
        <v>27</v>
      </c>
      <c r="E143" s="53">
        <v>1750065847000</v>
      </c>
      <c r="F143" s="3" t="s">
        <v>16</v>
      </c>
      <c r="G143" s="10" t="s">
        <v>29</v>
      </c>
      <c r="H143" s="9" t="s">
        <v>61</v>
      </c>
      <c r="I143" s="8">
        <v>41061</v>
      </c>
      <c r="J143" s="8">
        <v>41152</v>
      </c>
      <c r="K143" s="3">
        <v>7</v>
      </c>
      <c r="L143" s="3"/>
      <c r="M143" s="3"/>
      <c r="N143" s="3"/>
      <c r="O143" s="3"/>
      <c r="P143" s="55">
        <f t="shared" si="6"/>
        <v>90</v>
      </c>
      <c r="Q143" s="55">
        <f t="shared" si="7"/>
        <v>3</v>
      </c>
    </row>
    <row r="144" spans="1:17" ht="22.5">
      <c r="A144" s="11">
        <v>143</v>
      </c>
      <c r="B144" s="13" t="s">
        <v>54</v>
      </c>
      <c r="C144" s="13" t="s">
        <v>293</v>
      </c>
      <c r="D144" s="3" t="s">
        <v>27</v>
      </c>
      <c r="E144" s="53">
        <v>1663090631374</v>
      </c>
      <c r="F144" s="3" t="s">
        <v>16</v>
      </c>
      <c r="G144" s="10" t="s">
        <v>29</v>
      </c>
      <c r="H144" s="9" t="s">
        <v>61</v>
      </c>
      <c r="I144" s="8">
        <v>41061</v>
      </c>
      <c r="J144" s="8">
        <v>41152</v>
      </c>
      <c r="K144" s="3">
        <v>7</v>
      </c>
      <c r="L144" s="3"/>
      <c r="M144" s="3"/>
      <c r="N144" s="3"/>
      <c r="O144" s="3"/>
      <c r="P144" s="55">
        <f t="shared" si="6"/>
        <v>90</v>
      </c>
      <c r="Q144" s="55">
        <f t="shared" si="7"/>
        <v>3</v>
      </c>
    </row>
    <row r="145" spans="1:17" ht="78.75">
      <c r="A145" s="11">
        <v>144</v>
      </c>
      <c r="B145" s="13" t="s">
        <v>54</v>
      </c>
      <c r="C145" s="13" t="s">
        <v>295</v>
      </c>
      <c r="D145" s="3" t="s">
        <v>27</v>
      </c>
      <c r="E145" s="53">
        <v>22144356000</v>
      </c>
      <c r="F145" s="3" t="s">
        <v>23</v>
      </c>
      <c r="G145" s="10" t="s">
        <v>17</v>
      </c>
      <c r="H145" s="9" t="s">
        <v>56</v>
      </c>
      <c r="I145" s="8">
        <v>41061</v>
      </c>
      <c r="J145" s="8">
        <v>41180</v>
      </c>
      <c r="K145" s="3">
        <v>8</v>
      </c>
      <c r="L145" s="37" t="s">
        <v>287</v>
      </c>
      <c r="M145" s="9" t="s">
        <v>294</v>
      </c>
      <c r="N145" s="3">
        <v>2011</v>
      </c>
      <c r="O145" s="3"/>
      <c r="P145" s="55">
        <f t="shared" si="6"/>
        <v>117</v>
      </c>
      <c r="Q145" s="55">
        <f t="shared" si="7"/>
        <v>4</v>
      </c>
    </row>
    <row r="146" spans="1:17" ht="11.25">
      <c r="A146" s="11">
        <v>145</v>
      </c>
      <c r="B146" s="13" t="s">
        <v>54</v>
      </c>
      <c r="C146" s="13" t="s">
        <v>60</v>
      </c>
      <c r="D146" s="3" t="s">
        <v>27</v>
      </c>
      <c r="E146" s="53" t="s">
        <v>56</v>
      </c>
      <c r="F146" s="3" t="s">
        <v>43</v>
      </c>
      <c r="G146" s="10" t="s">
        <v>17</v>
      </c>
      <c r="H146" s="9" t="s">
        <v>61</v>
      </c>
      <c r="I146" s="8">
        <v>41061</v>
      </c>
      <c r="J146" s="8">
        <v>41166</v>
      </c>
      <c r="K146" s="3">
        <v>4</v>
      </c>
      <c r="L146" s="37" t="s">
        <v>287</v>
      </c>
      <c r="M146" s="37"/>
      <c r="N146" s="3">
        <v>2010</v>
      </c>
      <c r="O146" s="3"/>
      <c r="P146" s="55">
        <f t="shared" si="6"/>
        <v>103</v>
      </c>
      <c r="Q146" s="55">
        <f t="shared" si="7"/>
        <v>4</v>
      </c>
    </row>
    <row r="147" spans="1:17" ht="11.25">
      <c r="A147" s="11">
        <v>146</v>
      </c>
      <c r="B147" s="13" t="s">
        <v>54</v>
      </c>
      <c r="C147" s="13" t="s">
        <v>55</v>
      </c>
      <c r="D147" s="3" t="s">
        <v>41</v>
      </c>
      <c r="E147" s="53">
        <v>1750065847000</v>
      </c>
      <c r="F147" s="3" t="s">
        <v>16</v>
      </c>
      <c r="G147" s="10" t="s">
        <v>29</v>
      </c>
      <c r="H147" s="9" t="s">
        <v>61</v>
      </c>
      <c r="I147" s="8">
        <v>41155</v>
      </c>
      <c r="J147" s="8">
        <v>41243</v>
      </c>
      <c r="K147" s="3">
        <v>7</v>
      </c>
      <c r="L147" s="3"/>
      <c r="M147" s="3"/>
      <c r="N147" s="3"/>
      <c r="O147" s="3"/>
      <c r="P147" s="55">
        <f t="shared" si="6"/>
        <v>87</v>
      </c>
      <c r="Q147" s="55">
        <f t="shared" si="7"/>
        <v>3</v>
      </c>
    </row>
    <row r="148" spans="1:17" ht="22.5">
      <c r="A148" s="11">
        <v>147</v>
      </c>
      <c r="B148" s="13" t="s">
        <v>54</v>
      </c>
      <c r="C148" s="13" t="s">
        <v>293</v>
      </c>
      <c r="D148" s="3" t="s">
        <v>41</v>
      </c>
      <c r="E148" s="53">
        <v>1663090631374</v>
      </c>
      <c r="F148" s="3" t="s">
        <v>16</v>
      </c>
      <c r="G148" s="10" t="s">
        <v>29</v>
      </c>
      <c r="H148" s="9" t="s">
        <v>61</v>
      </c>
      <c r="I148" s="8">
        <v>41155</v>
      </c>
      <c r="J148" s="8">
        <v>41243</v>
      </c>
      <c r="K148" s="3">
        <v>7</v>
      </c>
      <c r="L148" s="3"/>
      <c r="M148" s="3"/>
      <c r="N148" s="3"/>
      <c r="O148" s="3"/>
      <c r="P148" s="55">
        <f t="shared" si="6"/>
        <v>87</v>
      </c>
      <c r="Q148" s="55">
        <f t="shared" si="7"/>
        <v>3</v>
      </c>
    </row>
    <row r="149" spans="1:17" ht="33.75">
      <c r="A149" s="11">
        <v>148</v>
      </c>
      <c r="B149" s="13" t="s">
        <v>234</v>
      </c>
      <c r="C149" s="13" t="s">
        <v>81</v>
      </c>
      <c r="D149" s="3" t="s">
        <v>15</v>
      </c>
      <c r="E149" s="53"/>
      <c r="F149" s="3"/>
      <c r="G149" s="10" t="s">
        <v>136</v>
      </c>
      <c r="H149" s="9" t="s">
        <v>56</v>
      </c>
      <c r="I149" s="14">
        <v>40918</v>
      </c>
      <c r="J149" s="14">
        <v>40959</v>
      </c>
      <c r="K149" s="3">
        <v>4</v>
      </c>
      <c r="L149" s="3"/>
      <c r="M149" s="3"/>
      <c r="N149" s="3"/>
      <c r="O149" s="3"/>
      <c r="P149" s="55">
        <f t="shared" si="6"/>
        <v>40</v>
      </c>
      <c r="Q149" s="55">
        <f t="shared" si="7"/>
        <v>2</v>
      </c>
    </row>
    <row r="150" spans="1:17" ht="157.5">
      <c r="A150" s="11">
        <v>149</v>
      </c>
      <c r="B150" s="13" t="s">
        <v>234</v>
      </c>
      <c r="C150" s="13" t="s">
        <v>81</v>
      </c>
      <c r="D150" s="3" t="s">
        <v>15</v>
      </c>
      <c r="E150" s="53">
        <v>1941873031000</v>
      </c>
      <c r="F150" s="3" t="s">
        <v>68</v>
      </c>
      <c r="G150" s="10" t="s">
        <v>17</v>
      </c>
      <c r="H150" s="9" t="s">
        <v>56</v>
      </c>
      <c r="I150" s="14">
        <v>40918</v>
      </c>
      <c r="J150" s="14">
        <v>41059</v>
      </c>
      <c r="K150" s="3">
        <v>6</v>
      </c>
      <c r="L150" s="37"/>
      <c r="M150" s="9" t="s">
        <v>296</v>
      </c>
      <c r="N150" s="3">
        <v>2011</v>
      </c>
      <c r="O150" s="3"/>
      <c r="P150" s="55">
        <f t="shared" si="6"/>
        <v>140</v>
      </c>
      <c r="Q150" s="55">
        <f t="shared" si="7"/>
        <v>5</v>
      </c>
    </row>
    <row r="151" spans="1:17" ht="157.5">
      <c r="A151" s="11">
        <v>150</v>
      </c>
      <c r="B151" s="13" t="s">
        <v>234</v>
      </c>
      <c r="C151" s="13" t="s">
        <v>82</v>
      </c>
      <c r="D151" s="3" t="s">
        <v>15</v>
      </c>
      <c r="E151" s="53">
        <v>28724765000</v>
      </c>
      <c r="F151" s="3" t="s">
        <v>75</v>
      </c>
      <c r="G151" s="10" t="s">
        <v>17</v>
      </c>
      <c r="H151" s="9" t="s">
        <v>56</v>
      </c>
      <c r="I151" s="14">
        <v>40918</v>
      </c>
      <c r="J151" s="14">
        <v>41059</v>
      </c>
      <c r="K151" s="3">
        <v>1</v>
      </c>
      <c r="L151" s="37" t="s">
        <v>304</v>
      </c>
      <c r="M151" s="9" t="s">
        <v>296</v>
      </c>
      <c r="N151" s="3" t="s">
        <v>246</v>
      </c>
      <c r="O151" s="3"/>
      <c r="P151" s="55">
        <f t="shared" si="6"/>
        <v>140</v>
      </c>
      <c r="Q151" s="55">
        <f t="shared" si="7"/>
        <v>5</v>
      </c>
    </row>
    <row r="152" spans="1:17" ht="90">
      <c r="A152" s="11">
        <v>151</v>
      </c>
      <c r="B152" s="13" t="s">
        <v>234</v>
      </c>
      <c r="C152" s="13" t="s">
        <v>83</v>
      </c>
      <c r="D152" s="3" t="s">
        <v>15</v>
      </c>
      <c r="E152" s="53">
        <v>586236534000</v>
      </c>
      <c r="F152" s="3" t="s">
        <v>68</v>
      </c>
      <c r="G152" s="10" t="s">
        <v>17</v>
      </c>
      <c r="H152" s="9" t="s">
        <v>56</v>
      </c>
      <c r="I152" s="14">
        <v>40918</v>
      </c>
      <c r="J152" s="14">
        <v>41059</v>
      </c>
      <c r="K152" s="3">
        <v>6</v>
      </c>
      <c r="L152" s="37" t="s">
        <v>302</v>
      </c>
      <c r="M152" s="3" t="s">
        <v>303</v>
      </c>
      <c r="N152" s="3">
        <v>2011</v>
      </c>
      <c r="O152" s="3"/>
      <c r="P152" s="55">
        <f t="shared" si="6"/>
        <v>140</v>
      </c>
      <c r="Q152" s="55">
        <f t="shared" si="7"/>
        <v>5</v>
      </c>
    </row>
    <row r="153" spans="1:17" ht="33.75">
      <c r="A153" s="11">
        <v>152</v>
      </c>
      <c r="B153" s="13" t="s">
        <v>234</v>
      </c>
      <c r="C153" s="13" t="s">
        <v>84</v>
      </c>
      <c r="D153" s="3" t="s">
        <v>15</v>
      </c>
      <c r="E153" s="53">
        <v>61991355767</v>
      </c>
      <c r="F153" s="3" t="s">
        <v>73</v>
      </c>
      <c r="G153" s="10" t="s">
        <v>17</v>
      </c>
      <c r="H153" s="9" t="s">
        <v>56</v>
      </c>
      <c r="I153" s="14">
        <v>40960</v>
      </c>
      <c r="J153" s="14">
        <v>41100</v>
      </c>
      <c r="K153" s="3">
        <v>4</v>
      </c>
      <c r="L153" s="3"/>
      <c r="M153" s="3"/>
      <c r="N153" s="3"/>
      <c r="O153" s="3"/>
      <c r="P153" s="55">
        <f t="shared" si="6"/>
        <v>139</v>
      </c>
      <c r="Q153" s="55">
        <f t="shared" si="7"/>
        <v>5</v>
      </c>
    </row>
    <row r="154" spans="1:17" ht="33.75">
      <c r="A154" s="11">
        <v>153</v>
      </c>
      <c r="B154" s="13" t="s">
        <v>234</v>
      </c>
      <c r="C154" s="13" t="s">
        <v>85</v>
      </c>
      <c r="D154" s="3" t="s">
        <v>15</v>
      </c>
      <c r="E154" s="53">
        <v>152247275057</v>
      </c>
      <c r="F154" s="3" t="s">
        <v>73</v>
      </c>
      <c r="G154" s="10" t="s">
        <v>17</v>
      </c>
      <c r="H154" s="9" t="s">
        <v>56</v>
      </c>
      <c r="I154" s="14">
        <v>40918</v>
      </c>
      <c r="J154" s="14">
        <v>41059</v>
      </c>
      <c r="K154" s="3">
        <v>5</v>
      </c>
      <c r="L154" s="37" t="s">
        <v>299</v>
      </c>
      <c r="M154" s="37"/>
      <c r="N154" s="3">
        <v>2011</v>
      </c>
      <c r="O154" s="3"/>
      <c r="P154" s="55">
        <f t="shared" si="6"/>
        <v>140</v>
      </c>
      <c r="Q154" s="55">
        <f t="shared" si="7"/>
        <v>5</v>
      </c>
    </row>
    <row r="155" spans="1:17" ht="33.75">
      <c r="A155" s="11">
        <v>154</v>
      </c>
      <c r="B155" s="13" t="s">
        <v>234</v>
      </c>
      <c r="C155" s="13" t="s">
        <v>86</v>
      </c>
      <c r="D155" s="3" t="s">
        <v>15</v>
      </c>
      <c r="E155" s="53">
        <v>71857463663</v>
      </c>
      <c r="F155" s="3" t="s">
        <v>73</v>
      </c>
      <c r="G155" s="10" t="s">
        <v>17</v>
      </c>
      <c r="H155" s="9" t="s">
        <v>56</v>
      </c>
      <c r="I155" s="14">
        <v>40918</v>
      </c>
      <c r="J155" s="14">
        <v>41059</v>
      </c>
      <c r="K155" s="3">
        <v>5</v>
      </c>
      <c r="L155" s="37" t="s">
        <v>298</v>
      </c>
      <c r="M155" s="37"/>
      <c r="N155" s="3" t="s">
        <v>246</v>
      </c>
      <c r="O155" s="3"/>
      <c r="P155" s="55">
        <f t="shared" si="6"/>
        <v>140</v>
      </c>
      <c r="Q155" s="55">
        <f t="shared" si="7"/>
        <v>5</v>
      </c>
    </row>
    <row r="156" spans="1:17" ht="33.75">
      <c r="A156" s="11">
        <v>155</v>
      </c>
      <c r="B156" s="13" t="s">
        <v>234</v>
      </c>
      <c r="C156" s="13" t="s">
        <v>87</v>
      </c>
      <c r="D156" s="3" t="s">
        <v>15</v>
      </c>
      <c r="E156" s="53">
        <v>72357767023</v>
      </c>
      <c r="F156" s="3" t="s">
        <v>73</v>
      </c>
      <c r="G156" s="10" t="s">
        <v>17</v>
      </c>
      <c r="H156" s="9" t="s">
        <v>56</v>
      </c>
      <c r="I156" s="14">
        <v>40918</v>
      </c>
      <c r="J156" s="14">
        <v>41059</v>
      </c>
      <c r="K156" s="3">
        <v>5</v>
      </c>
      <c r="L156" s="37" t="s">
        <v>287</v>
      </c>
      <c r="M156" s="37"/>
      <c r="N156" s="3" t="s">
        <v>246</v>
      </c>
      <c r="O156" s="3"/>
      <c r="P156" s="55">
        <f t="shared" si="6"/>
        <v>140</v>
      </c>
      <c r="Q156" s="55">
        <f t="shared" si="7"/>
        <v>5</v>
      </c>
    </row>
    <row r="157" spans="1:17" ht="33.75">
      <c r="A157" s="11">
        <v>156</v>
      </c>
      <c r="B157" s="13" t="s">
        <v>234</v>
      </c>
      <c r="C157" s="13" t="s">
        <v>88</v>
      </c>
      <c r="D157" s="3" t="s">
        <v>15</v>
      </c>
      <c r="E157" s="53">
        <v>57397790141</v>
      </c>
      <c r="F157" s="3" t="s">
        <v>75</v>
      </c>
      <c r="G157" s="10" t="s">
        <v>17</v>
      </c>
      <c r="H157" s="9" t="s">
        <v>56</v>
      </c>
      <c r="I157" s="14">
        <v>40918</v>
      </c>
      <c r="J157" s="14">
        <v>41059</v>
      </c>
      <c r="K157" s="3">
        <v>5</v>
      </c>
      <c r="L157" s="37" t="s">
        <v>287</v>
      </c>
      <c r="M157" s="37"/>
      <c r="N157" s="3" t="s">
        <v>246</v>
      </c>
      <c r="O157" s="3"/>
      <c r="P157" s="55">
        <f t="shared" si="6"/>
        <v>140</v>
      </c>
      <c r="Q157" s="55">
        <f t="shared" si="7"/>
        <v>5</v>
      </c>
    </row>
    <row r="158" spans="1:17" ht="33.75">
      <c r="A158" s="11">
        <v>157</v>
      </c>
      <c r="B158" s="13" t="s">
        <v>234</v>
      </c>
      <c r="C158" s="13" t="s">
        <v>89</v>
      </c>
      <c r="D158" s="3" t="s">
        <v>15</v>
      </c>
      <c r="E158" s="53">
        <v>58755306606</v>
      </c>
      <c r="F158" s="3" t="s">
        <v>75</v>
      </c>
      <c r="G158" s="10" t="s">
        <v>17</v>
      </c>
      <c r="H158" s="9" t="s">
        <v>56</v>
      </c>
      <c r="I158" s="14">
        <v>40918</v>
      </c>
      <c r="J158" s="14">
        <v>41059</v>
      </c>
      <c r="K158" s="3">
        <v>5</v>
      </c>
      <c r="L158" s="37" t="s">
        <v>287</v>
      </c>
      <c r="M158" s="3"/>
      <c r="N158" s="3" t="s">
        <v>246</v>
      </c>
      <c r="O158" s="3"/>
      <c r="P158" s="55">
        <f t="shared" si="6"/>
        <v>140</v>
      </c>
      <c r="Q158" s="55">
        <f t="shared" si="7"/>
        <v>5</v>
      </c>
    </row>
    <row r="159" spans="1:17" ht="33.75">
      <c r="A159" s="11">
        <v>158</v>
      </c>
      <c r="B159" s="13" t="s">
        <v>234</v>
      </c>
      <c r="C159" s="13" t="s">
        <v>91</v>
      </c>
      <c r="D159" s="3" t="s">
        <v>27</v>
      </c>
      <c r="E159" s="53"/>
      <c r="F159" s="3"/>
      <c r="G159" s="10" t="s">
        <v>136</v>
      </c>
      <c r="H159" s="9"/>
      <c r="I159" s="8">
        <v>41061</v>
      </c>
      <c r="J159" s="8">
        <v>41100</v>
      </c>
      <c r="K159" s="3">
        <v>16</v>
      </c>
      <c r="L159" s="3"/>
      <c r="M159" s="3"/>
      <c r="N159" s="3"/>
      <c r="O159" s="3"/>
      <c r="P159" s="55">
        <f t="shared" si="6"/>
        <v>39</v>
      </c>
      <c r="Q159" s="55">
        <f t="shared" si="7"/>
        <v>2</v>
      </c>
    </row>
    <row r="160" spans="1:17" ht="33.75">
      <c r="A160" s="11">
        <v>159</v>
      </c>
      <c r="B160" s="13" t="s">
        <v>234</v>
      </c>
      <c r="C160" s="13" t="s">
        <v>92</v>
      </c>
      <c r="D160" s="3" t="s">
        <v>27</v>
      </c>
      <c r="E160" s="53"/>
      <c r="F160" s="3"/>
      <c r="G160" s="10" t="s">
        <v>136</v>
      </c>
      <c r="H160" s="9"/>
      <c r="I160" s="8">
        <v>41061</v>
      </c>
      <c r="J160" s="8">
        <v>41100</v>
      </c>
      <c r="K160" s="3">
        <v>6</v>
      </c>
      <c r="L160" s="3"/>
      <c r="M160" s="3"/>
      <c r="N160" s="3"/>
      <c r="O160" s="3"/>
      <c r="P160" s="55">
        <f t="shared" si="6"/>
        <v>39</v>
      </c>
      <c r="Q160" s="55">
        <f t="shared" si="7"/>
        <v>2</v>
      </c>
    </row>
    <row r="161" spans="1:17" ht="33.75">
      <c r="A161" s="11">
        <v>160</v>
      </c>
      <c r="B161" s="13" t="s">
        <v>234</v>
      </c>
      <c r="C161" s="13" t="s">
        <v>83</v>
      </c>
      <c r="D161" s="3" t="s">
        <v>27</v>
      </c>
      <c r="E161" s="53"/>
      <c r="F161" s="3"/>
      <c r="G161" s="10" t="s">
        <v>136</v>
      </c>
      <c r="H161" s="9"/>
      <c r="I161" s="8">
        <v>41061</v>
      </c>
      <c r="J161" s="8">
        <v>41100</v>
      </c>
      <c r="K161" s="3">
        <v>8</v>
      </c>
      <c r="L161" s="3"/>
      <c r="M161" s="3"/>
      <c r="N161" s="3"/>
      <c r="O161" s="3"/>
      <c r="P161" s="55">
        <f t="shared" si="6"/>
        <v>39</v>
      </c>
      <c r="Q161" s="55">
        <f t="shared" si="7"/>
        <v>2</v>
      </c>
    </row>
    <row r="162" spans="1:17" ht="33.75">
      <c r="A162" s="11">
        <v>161</v>
      </c>
      <c r="B162" s="13" t="s">
        <v>234</v>
      </c>
      <c r="C162" s="13" t="s">
        <v>93</v>
      </c>
      <c r="D162" s="3" t="s">
        <v>41</v>
      </c>
      <c r="E162" s="53"/>
      <c r="F162" s="3" t="s">
        <v>73</v>
      </c>
      <c r="G162" s="10" t="s">
        <v>17</v>
      </c>
      <c r="H162" s="9"/>
      <c r="I162" s="8">
        <v>41122</v>
      </c>
      <c r="J162" s="8">
        <v>41258</v>
      </c>
      <c r="K162" s="3">
        <v>4</v>
      </c>
      <c r="L162" s="3"/>
      <c r="M162" s="3"/>
      <c r="N162" s="3">
        <v>2011</v>
      </c>
      <c r="O162" s="3"/>
      <c r="P162" s="55">
        <f t="shared" si="6"/>
        <v>134</v>
      </c>
      <c r="Q162" s="55">
        <f t="shared" si="7"/>
        <v>5</v>
      </c>
    </row>
    <row r="163" spans="1:17" ht="33.75">
      <c r="A163" s="11">
        <v>162</v>
      </c>
      <c r="B163" s="13" t="s">
        <v>234</v>
      </c>
      <c r="C163" s="13" t="s">
        <v>94</v>
      </c>
      <c r="D163" s="3" t="s">
        <v>41</v>
      </c>
      <c r="E163" s="53">
        <v>138254644000</v>
      </c>
      <c r="F163" s="3" t="s">
        <v>73</v>
      </c>
      <c r="G163" s="10" t="s">
        <v>17</v>
      </c>
      <c r="H163" s="9"/>
      <c r="I163" s="8">
        <v>41122</v>
      </c>
      <c r="J163" s="8">
        <v>41258</v>
      </c>
      <c r="K163" s="3">
        <v>5</v>
      </c>
      <c r="L163" s="3"/>
      <c r="M163" s="3" t="s">
        <v>301</v>
      </c>
      <c r="N163" s="3">
        <v>2011</v>
      </c>
      <c r="O163" s="3"/>
      <c r="P163" s="55">
        <f t="shared" si="6"/>
        <v>134</v>
      </c>
      <c r="Q163" s="55">
        <f t="shared" si="7"/>
        <v>5</v>
      </c>
    </row>
    <row r="164" spans="1:17" ht="33.75">
      <c r="A164" s="11">
        <v>163</v>
      </c>
      <c r="B164" s="13" t="s">
        <v>234</v>
      </c>
      <c r="C164" s="13" t="s">
        <v>95</v>
      </c>
      <c r="D164" s="3" t="s">
        <v>41</v>
      </c>
      <c r="E164" s="53">
        <v>117222877678</v>
      </c>
      <c r="F164" s="3" t="s">
        <v>73</v>
      </c>
      <c r="G164" s="10" t="s">
        <v>17</v>
      </c>
      <c r="H164" s="9"/>
      <c r="I164" s="8">
        <v>41122</v>
      </c>
      <c r="J164" s="8">
        <v>41258</v>
      </c>
      <c r="K164" s="3">
        <v>5</v>
      </c>
      <c r="L164" s="3"/>
      <c r="M164" s="3"/>
      <c r="N164" s="3"/>
      <c r="O164" s="3"/>
      <c r="P164" s="55">
        <f t="shared" si="6"/>
        <v>134</v>
      </c>
      <c r="Q164" s="55">
        <f t="shared" si="7"/>
        <v>5</v>
      </c>
    </row>
    <row r="165" spans="1:17" ht="33.75">
      <c r="A165" s="11">
        <v>164</v>
      </c>
      <c r="B165" s="13" t="s">
        <v>234</v>
      </c>
      <c r="C165" s="13" t="s">
        <v>96</v>
      </c>
      <c r="D165" s="3" t="s">
        <v>41</v>
      </c>
      <c r="E165" s="53">
        <v>46408171947</v>
      </c>
      <c r="F165" s="3" t="s">
        <v>75</v>
      </c>
      <c r="G165" s="10" t="s">
        <v>17</v>
      </c>
      <c r="H165" s="9"/>
      <c r="I165" s="8">
        <v>41122</v>
      </c>
      <c r="J165" s="8">
        <v>41258</v>
      </c>
      <c r="K165" s="3">
        <v>5</v>
      </c>
      <c r="L165" s="37" t="s">
        <v>287</v>
      </c>
      <c r="M165" s="37"/>
      <c r="N165" s="3" t="s">
        <v>246</v>
      </c>
      <c r="O165" s="3"/>
      <c r="P165" s="55">
        <f t="shared" si="6"/>
        <v>134</v>
      </c>
      <c r="Q165" s="55">
        <f t="shared" si="7"/>
        <v>5</v>
      </c>
    </row>
    <row r="166" spans="1:17" ht="45">
      <c r="A166" s="11">
        <v>165</v>
      </c>
      <c r="B166" s="13" t="s">
        <v>234</v>
      </c>
      <c r="C166" s="13" t="s">
        <v>97</v>
      </c>
      <c r="D166" s="3" t="s">
        <v>41</v>
      </c>
      <c r="E166" s="53">
        <v>99639760686</v>
      </c>
      <c r="F166" s="3" t="s">
        <v>73</v>
      </c>
      <c r="G166" s="10" t="s">
        <v>17</v>
      </c>
      <c r="H166" s="9"/>
      <c r="I166" s="8">
        <v>41122</v>
      </c>
      <c r="J166" s="8">
        <v>41258</v>
      </c>
      <c r="K166" s="3">
        <v>5</v>
      </c>
      <c r="L166" s="37" t="s">
        <v>300</v>
      </c>
      <c r="M166" s="3"/>
      <c r="N166" s="3" t="s">
        <v>246</v>
      </c>
      <c r="O166" s="3"/>
      <c r="P166" s="55">
        <f t="shared" si="6"/>
        <v>134</v>
      </c>
      <c r="Q166" s="55">
        <f t="shared" si="7"/>
        <v>5</v>
      </c>
    </row>
    <row r="167" spans="1:17" ht="33.75">
      <c r="A167" s="11">
        <v>166</v>
      </c>
      <c r="B167" s="13" t="s">
        <v>234</v>
      </c>
      <c r="C167" s="13" t="s">
        <v>98</v>
      </c>
      <c r="D167" s="3" t="s">
        <v>41</v>
      </c>
      <c r="E167" s="53">
        <v>37487498152</v>
      </c>
      <c r="F167" s="3" t="s">
        <v>75</v>
      </c>
      <c r="G167" s="10" t="s">
        <v>17</v>
      </c>
      <c r="H167" s="9"/>
      <c r="I167" s="8">
        <v>41122</v>
      </c>
      <c r="J167" s="8">
        <v>41258</v>
      </c>
      <c r="K167" s="3">
        <v>5</v>
      </c>
      <c r="L167" s="37" t="s">
        <v>297</v>
      </c>
      <c r="M167" s="37"/>
      <c r="N167" s="3" t="s">
        <v>246</v>
      </c>
      <c r="O167" s="3"/>
      <c r="P167" s="55">
        <f t="shared" si="6"/>
        <v>134</v>
      </c>
      <c r="Q167" s="55">
        <f t="shared" si="7"/>
        <v>5</v>
      </c>
    </row>
    <row r="168" spans="1:17" ht="33.75">
      <c r="A168" s="11">
        <v>167</v>
      </c>
      <c r="B168" s="13" t="s">
        <v>234</v>
      </c>
      <c r="C168" s="13" t="s">
        <v>99</v>
      </c>
      <c r="D168" s="3" t="s">
        <v>41</v>
      </c>
      <c r="E168" s="53">
        <v>33500729600</v>
      </c>
      <c r="F168" s="3" t="s">
        <v>75</v>
      </c>
      <c r="G168" s="10" t="s">
        <v>17</v>
      </c>
      <c r="H168" s="9"/>
      <c r="I168" s="8">
        <v>41122</v>
      </c>
      <c r="J168" s="8">
        <v>41258</v>
      </c>
      <c r="K168" s="3">
        <v>4</v>
      </c>
      <c r="L168" s="37" t="s">
        <v>287</v>
      </c>
      <c r="M168" s="3"/>
      <c r="N168" s="3" t="s">
        <v>246</v>
      </c>
      <c r="O168" s="3"/>
      <c r="P168" s="55">
        <f t="shared" si="6"/>
        <v>134</v>
      </c>
      <c r="Q168" s="55">
        <f t="shared" si="7"/>
        <v>5</v>
      </c>
    </row>
    <row r="169" spans="1:17" ht="33.75">
      <c r="A169" s="11">
        <v>168</v>
      </c>
      <c r="B169" s="13" t="s">
        <v>234</v>
      </c>
      <c r="C169" s="13" t="s">
        <v>100</v>
      </c>
      <c r="D169" s="3" t="s">
        <v>41</v>
      </c>
      <c r="E169" s="53">
        <v>105927001966</v>
      </c>
      <c r="F169" s="3" t="s">
        <v>75</v>
      </c>
      <c r="G169" s="10" t="s">
        <v>17</v>
      </c>
      <c r="H169" s="9"/>
      <c r="I169" s="8">
        <v>41122</v>
      </c>
      <c r="J169" s="8">
        <v>41258</v>
      </c>
      <c r="K169" s="3">
        <v>5</v>
      </c>
      <c r="L169" s="3"/>
      <c r="M169" s="3"/>
      <c r="N169" s="3"/>
      <c r="O169" s="3"/>
      <c r="P169" s="55">
        <f t="shared" si="6"/>
        <v>134</v>
      </c>
      <c r="Q169" s="55">
        <f t="shared" si="7"/>
        <v>5</v>
      </c>
    </row>
    <row r="170" spans="1:17" ht="33.75">
      <c r="A170" s="11">
        <v>169</v>
      </c>
      <c r="B170" s="13" t="s">
        <v>234</v>
      </c>
      <c r="C170" s="13" t="s">
        <v>101</v>
      </c>
      <c r="D170" s="3" t="s">
        <v>41</v>
      </c>
      <c r="E170" s="53">
        <v>112019388302</v>
      </c>
      <c r="F170" s="3" t="s">
        <v>75</v>
      </c>
      <c r="G170" s="10" t="s">
        <v>17</v>
      </c>
      <c r="H170" s="9"/>
      <c r="I170" s="8">
        <v>41122</v>
      </c>
      <c r="J170" s="8">
        <v>41258</v>
      </c>
      <c r="K170" s="3">
        <v>5</v>
      </c>
      <c r="L170" s="3"/>
      <c r="M170" s="3"/>
      <c r="N170" s="3"/>
      <c r="O170" s="3"/>
      <c r="P170" s="55">
        <f t="shared" si="6"/>
        <v>134</v>
      </c>
      <c r="Q170" s="55">
        <f t="shared" si="7"/>
        <v>5</v>
      </c>
    </row>
    <row r="171" spans="16:17" ht="11.25">
      <c r="P171" s="55">
        <f>AVERAGE(P2:P170)</f>
        <v>102.44378698224853</v>
      </c>
      <c r="Q171" s="2">
        <f>MONTH(P171)</f>
        <v>4</v>
      </c>
    </row>
  </sheetData>
  <autoFilter ref="A1:Q171"/>
  <printOptions/>
  <pageMargins left="1.3624015749999998" right="0.23" top="0.65" bottom="0.44" header="0.28" footer="0"/>
  <pageSetup horizontalDpi="600" verticalDpi="600" orientation="landscape" paperSize="9" scale="66" r:id="rId1"/>
  <headerFooter alignWithMargins="0">
    <oddHeader>&amp;L&amp;"Calibri,Normal"&amp;8Fecha actualizaciòn: 23dic11&amp;C&amp;"Calibri,Normal"ANEXO 2
PAD 2012 - VERSIÓN 1&amp;R&amp;"Calibri,Normal"&amp;8&amp;P de &amp;N</oddHeader>
    <oddFooter>&amp;L&amp;"Calibri,Cursiva"&amp;8&amp;Z&amp;F</oddFooter>
  </headerFooter>
</worksheet>
</file>

<file path=xl/worksheets/sheet8.xml><?xml version="1.0" encoding="utf-8"?>
<worksheet xmlns="http://schemas.openxmlformats.org/spreadsheetml/2006/main" xmlns:r="http://schemas.openxmlformats.org/officeDocument/2006/relationships">
  <dimension ref="A1:K77"/>
  <sheetViews>
    <sheetView workbookViewId="0" topLeftCell="A67">
      <selection activeCell="B83" sqref="B83"/>
    </sheetView>
  </sheetViews>
  <sheetFormatPr defaultColWidth="11.421875" defaultRowHeight="12.75"/>
  <cols>
    <col min="1" max="1" width="3.140625" style="2" bestFit="1" customWidth="1"/>
    <col min="2" max="2" width="28.140625" style="2" customWidth="1"/>
    <col min="3" max="3" width="35.00390625" style="2" bestFit="1" customWidth="1"/>
    <col min="4" max="4" width="5.00390625" style="15" customWidth="1"/>
    <col min="5" max="5" width="19.421875" style="2" customWidth="1"/>
    <col min="6" max="6" width="8.7109375" style="2" bestFit="1" customWidth="1"/>
    <col min="7" max="7" width="13.28125" style="2" customWidth="1"/>
    <col min="8" max="8" width="28.28125" style="2" customWidth="1"/>
    <col min="9" max="9" width="11.421875" style="2" customWidth="1"/>
    <col min="10" max="10" width="10.140625" style="2" bestFit="1" customWidth="1"/>
    <col min="11" max="11" width="5.57421875" style="15" bestFit="1" customWidth="1"/>
    <col min="12" max="16384" width="11.421875" style="2" customWidth="1"/>
  </cols>
  <sheetData>
    <row r="1" spans="1:11" ht="12" thickBot="1">
      <c r="A1" s="82" t="s">
        <v>0</v>
      </c>
      <c r="B1" s="83"/>
      <c r="C1" s="83"/>
      <c r="D1" s="83"/>
      <c r="E1" s="83"/>
      <c r="F1" s="83"/>
      <c r="G1" s="83"/>
      <c r="H1" s="83"/>
      <c r="I1" s="83"/>
      <c r="J1" s="83"/>
      <c r="K1" s="84"/>
    </row>
    <row r="2" spans="1:11" ht="11.25">
      <c r="A2" s="85" t="s">
        <v>1</v>
      </c>
      <c r="B2" s="86"/>
      <c r="C2" s="86"/>
      <c r="D2" s="86"/>
      <c r="E2" s="86"/>
      <c r="F2" s="86"/>
      <c r="G2" s="86"/>
      <c r="H2" s="86"/>
      <c r="I2" s="86"/>
      <c r="J2" s="86"/>
      <c r="K2" s="87"/>
    </row>
    <row r="3" spans="1:11" ht="11.25">
      <c r="A3" s="3">
        <v>1</v>
      </c>
      <c r="B3" s="3">
        <v>2</v>
      </c>
      <c r="C3" s="3">
        <v>3</v>
      </c>
      <c r="D3" s="3">
        <v>4</v>
      </c>
      <c r="E3" s="3">
        <v>5</v>
      </c>
      <c r="F3" s="3">
        <v>6</v>
      </c>
      <c r="G3" s="3">
        <v>7</v>
      </c>
      <c r="H3" s="3">
        <v>8</v>
      </c>
      <c r="I3" s="3">
        <v>9</v>
      </c>
      <c r="J3" s="3">
        <v>10</v>
      </c>
      <c r="K3" s="3">
        <v>11</v>
      </c>
    </row>
    <row r="4" spans="1:11" ht="65.25">
      <c r="A4" s="4" t="s">
        <v>2</v>
      </c>
      <c r="B4" s="4" t="s">
        <v>3</v>
      </c>
      <c r="C4" s="4" t="s">
        <v>4</v>
      </c>
      <c r="D4" s="4" t="s">
        <v>5</v>
      </c>
      <c r="E4" s="4" t="s">
        <v>6</v>
      </c>
      <c r="F4" s="4" t="s">
        <v>7</v>
      </c>
      <c r="G4" s="4" t="s">
        <v>8</v>
      </c>
      <c r="H4" s="4" t="s">
        <v>9</v>
      </c>
      <c r="I4" s="4" t="s">
        <v>10</v>
      </c>
      <c r="J4" s="4" t="s">
        <v>11</v>
      </c>
      <c r="K4" s="4" t="s">
        <v>12</v>
      </c>
    </row>
    <row r="5" spans="1:11" ht="56.25">
      <c r="A5" s="11">
        <v>1</v>
      </c>
      <c r="B5" s="11" t="s">
        <v>133</v>
      </c>
      <c r="C5" s="11" t="s">
        <v>134</v>
      </c>
      <c r="D5" s="10" t="s">
        <v>15</v>
      </c>
      <c r="E5" s="10" t="s">
        <v>28</v>
      </c>
      <c r="F5" s="11" t="s">
        <v>75</v>
      </c>
      <c r="G5" s="11" t="s">
        <v>136</v>
      </c>
      <c r="H5" s="11" t="s">
        <v>137</v>
      </c>
      <c r="I5" s="8">
        <v>40910</v>
      </c>
      <c r="J5" s="8">
        <v>40998</v>
      </c>
      <c r="K5" s="10">
        <v>4</v>
      </c>
    </row>
    <row r="6" spans="1:11" ht="45">
      <c r="A6" s="11">
        <v>2</v>
      </c>
      <c r="B6" s="11" t="s">
        <v>138</v>
      </c>
      <c r="C6" s="11" t="s">
        <v>139</v>
      </c>
      <c r="D6" s="10" t="s">
        <v>15</v>
      </c>
      <c r="E6" s="10" t="s">
        <v>28</v>
      </c>
      <c r="F6" s="11" t="s">
        <v>104</v>
      </c>
      <c r="G6" s="11" t="s">
        <v>111</v>
      </c>
      <c r="H6" s="11" t="s">
        <v>140</v>
      </c>
      <c r="I6" s="8">
        <v>40910</v>
      </c>
      <c r="J6" s="8">
        <v>40998</v>
      </c>
      <c r="K6" s="10">
        <v>4</v>
      </c>
    </row>
    <row r="7" spans="1:11" ht="11.25">
      <c r="A7" s="11">
        <v>3</v>
      </c>
      <c r="B7" s="11" t="s">
        <v>133</v>
      </c>
      <c r="C7" s="11" t="s">
        <v>141</v>
      </c>
      <c r="D7" s="10" t="s">
        <v>15</v>
      </c>
      <c r="E7" s="6">
        <v>119248547519</v>
      </c>
      <c r="F7" s="11" t="s">
        <v>104</v>
      </c>
      <c r="G7" s="11" t="s">
        <v>17</v>
      </c>
      <c r="H7" s="11" t="s">
        <v>28</v>
      </c>
      <c r="I7" s="8">
        <v>40931</v>
      </c>
      <c r="J7" s="8">
        <v>41060</v>
      </c>
      <c r="K7" s="10">
        <v>4</v>
      </c>
    </row>
    <row r="8" spans="1:11" ht="33.75">
      <c r="A8" s="11">
        <v>4</v>
      </c>
      <c r="B8" s="11" t="s">
        <v>142</v>
      </c>
      <c r="C8" s="11" t="s">
        <v>143</v>
      </c>
      <c r="D8" s="10" t="s">
        <v>15</v>
      </c>
      <c r="E8" s="10" t="s">
        <v>28</v>
      </c>
      <c r="F8" s="11" t="s">
        <v>104</v>
      </c>
      <c r="G8" s="11" t="s">
        <v>111</v>
      </c>
      <c r="H8" s="11" t="s">
        <v>144</v>
      </c>
      <c r="I8" s="8">
        <v>40931</v>
      </c>
      <c r="J8" s="8">
        <v>41022</v>
      </c>
      <c r="K8" s="10">
        <v>3</v>
      </c>
    </row>
    <row r="9" spans="1:11" ht="33.75">
      <c r="A9" s="11">
        <v>5</v>
      </c>
      <c r="B9" s="11" t="s">
        <v>142</v>
      </c>
      <c r="C9" s="11" t="s">
        <v>145</v>
      </c>
      <c r="D9" s="10" t="s">
        <v>15</v>
      </c>
      <c r="E9" s="6">
        <v>40338447103</v>
      </c>
      <c r="F9" s="11" t="s">
        <v>75</v>
      </c>
      <c r="G9" s="11" t="s">
        <v>136</v>
      </c>
      <c r="H9" s="11" t="s">
        <v>146</v>
      </c>
      <c r="I9" s="8">
        <v>40931</v>
      </c>
      <c r="J9" s="8">
        <v>41022</v>
      </c>
      <c r="K9" s="10">
        <v>3</v>
      </c>
    </row>
    <row r="10" spans="1:11" ht="56.25">
      <c r="A10" s="11">
        <v>6</v>
      </c>
      <c r="B10" s="11" t="s">
        <v>133</v>
      </c>
      <c r="C10" s="11" t="s">
        <v>147</v>
      </c>
      <c r="D10" s="10" t="s">
        <v>15</v>
      </c>
      <c r="E10" s="10" t="s">
        <v>28</v>
      </c>
      <c r="F10" s="11" t="s">
        <v>75</v>
      </c>
      <c r="G10" s="11" t="s">
        <v>136</v>
      </c>
      <c r="H10" s="11" t="s">
        <v>148</v>
      </c>
      <c r="I10" s="8">
        <v>41000</v>
      </c>
      <c r="J10" s="8">
        <v>41090</v>
      </c>
      <c r="K10" s="10"/>
    </row>
    <row r="11" spans="1:11" ht="56.25">
      <c r="A11" s="11">
        <v>7</v>
      </c>
      <c r="B11" s="11" t="s">
        <v>133</v>
      </c>
      <c r="C11" s="11" t="s">
        <v>149</v>
      </c>
      <c r="D11" s="10" t="s">
        <v>15</v>
      </c>
      <c r="E11" s="10" t="s">
        <v>28</v>
      </c>
      <c r="F11" s="11" t="s">
        <v>75</v>
      </c>
      <c r="G11" s="11" t="s">
        <v>136</v>
      </c>
      <c r="H11" s="11" t="s">
        <v>150</v>
      </c>
      <c r="I11" s="8">
        <v>41000</v>
      </c>
      <c r="J11" s="8">
        <v>41090</v>
      </c>
      <c r="K11" s="10"/>
    </row>
    <row r="12" spans="1:11" ht="33.75">
      <c r="A12" s="11">
        <v>8</v>
      </c>
      <c r="B12" s="11" t="s">
        <v>133</v>
      </c>
      <c r="C12" s="11" t="s">
        <v>143</v>
      </c>
      <c r="D12" s="10" t="s">
        <v>15</v>
      </c>
      <c r="E12" s="10" t="s">
        <v>28</v>
      </c>
      <c r="F12" s="11" t="s">
        <v>104</v>
      </c>
      <c r="G12" s="11" t="s">
        <v>136</v>
      </c>
      <c r="H12" s="11" t="s">
        <v>151</v>
      </c>
      <c r="I12" s="8">
        <v>41022</v>
      </c>
      <c r="J12" s="8">
        <v>41090</v>
      </c>
      <c r="K12" s="10">
        <v>3</v>
      </c>
    </row>
    <row r="13" spans="1:11" ht="22.5">
      <c r="A13" s="11">
        <v>9</v>
      </c>
      <c r="B13" s="11" t="s">
        <v>133</v>
      </c>
      <c r="C13" s="11" t="s">
        <v>152</v>
      </c>
      <c r="D13" s="10" t="s">
        <v>15</v>
      </c>
      <c r="E13" s="10" t="s">
        <v>135</v>
      </c>
      <c r="F13" s="11" t="s">
        <v>104</v>
      </c>
      <c r="G13" s="11" t="s">
        <v>111</v>
      </c>
      <c r="H13" s="11" t="s">
        <v>153</v>
      </c>
      <c r="I13" s="8">
        <v>41022</v>
      </c>
      <c r="J13" s="8">
        <v>41090</v>
      </c>
      <c r="K13" s="10">
        <v>3</v>
      </c>
    </row>
    <row r="14" spans="1:11" ht="22.5">
      <c r="A14" s="11">
        <v>10</v>
      </c>
      <c r="B14" s="13" t="s">
        <v>13</v>
      </c>
      <c r="C14" s="13" t="s">
        <v>14</v>
      </c>
      <c r="D14" s="3" t="s">
        <v>15</v>
      </c>
      <c r="E14" s="6">
        <v>1978554234</v>
      </c>
      <c r="F14" s="3" t="s">
        <v>16</v>
      </c>
      <c r="G14" s="3" t="s">
        <v>17</v>
      </c>
      <c r="H14" s="9" t="s">
        <v>18</v>
      </c>
      <c r="I14" s="8">
        <v>40910</v>
      </c>
      <c r="J14" s="8">
        <v>41044</v>
      </c>
      <c r="K14" s="3">
        <v>8</v>
      </c>
    </row>
    <row r="15" spans="1:11" ht="22.5">
      <c r="A15" s="11">
        <v>11</v>
      </c>
      <c r="B15" s="13" t="s">
        <v>13</v>
      </c>
      <c r="C15" s="13" t="s">
        <v>19</v>
      </c>
      <c r="D15" s="3" t="s">
        <v>15</v>
      </c>
      <c r="E15" s="3"/>
      <c r="F15" s="3" t="s">
        <v>16</v>
      </c>
      <c r="G15" s="3" t="s">
        <v>20</v>
      </c>
      <c r="H15" s="9" t="s">
        <v>18</v>
      </c>
      <c r="I15" s="8">
        <v>40910</v>
      </c>
      <c r="J15" s="8">
        <v>41044</v>
      </c>
      <c r="K15" s="3">
        <v>6</v>
      </c>
    </row>
    <row r="16" spans="1:11" ht="22.5">
      <c r="A16" s="11">
        <v>12</v>
      </c>
      <c r="B16" s="13" t="s">
        <v>13</v>
      </c>
      <c r="C16" s="13" t="s">
        <v>21</v>
      </c>
      <c r="D16" s="3" t="s">
        <v>22</v>
      </c>
      <c r="E16" s="3"/>
      <c r="F16" s="3" t="s">
        <v>23</v>
      </c>
      <c r="G16" s="3" t="s">
        <v>52</v>
      </c>
      <c r="H16" s="9" t="s">
        <v>24</v>
      </c>
      <c r="I16" s="8">
        <v>40910</v>
      </c>
      <c r="J16" s="8">
        <v>41029</v>
      </c>
      <c r="K16" s="3">
        <v>6</v>
      </c>
    </row>
    <row r="17" spans="1:11" ht="22.5">
      <c r="A17" s="11">
        <v>13</v>
      </c>
      <c r="B17" s="13" t="s">
        <v>13</v>
      </c>
      <c r="C17" s="13" t="s">
        <v>25</v>
      </c>
      <c r="D17" s="3" t="s">
        <v>15</v>
      </c>
      <c r="E17" s="3" t="s">
        <v>26</v>
      </c>
      <c r="F17" s="3" t="s">
        <v>23</v>
      </c>
      <c r="G17" s="3" t="s">
        <v>52</v>
      </c>
      <c r="H17" s="9" t="s">
        <v>24</v>
      </c>
      <c r="I17" s="8">
        <v>41036</v>
      </c>
      <c r="J17" s="8">
        <v>41159</v>
      </c>
      <c r="K17" s="3">
        <v>6</v>
      </c>
    </row>
    <row r="18" spans="1:11" ht="33.75">
      <c r="A18" s="11">
        <v>14</v>
      </c>
      <c r="B18" s="13" t="s">
        <v>13</v>
      </c>
      <c r="C18" s="13" t="s">
        <v>176</v>
      </c>
      <c r="D18" s="3" t="s">
        <v>177</v>
      </c>
      <c r="E18" s="3">
        <v>61033076000</v>
      </c>
      <c r="F18" s="3" t="s">
        <v>73</v>
      </c>
      <c r="G18" s="3" t="s">
        <v>66</v>
      </c>
      <c r="H18" s="9" t="s">
        <v>178</v>
      </c>
      <c r="I18" s="8">
        <v>40910</v>
      </c>
      <c r="J18" s="8">
        <v>41046</v>
      </c>
      <c r="K18" s="3">
        <v>5</v>
      </c>
    </row>
    <row r="19" spans="1:11" ht="33.75">
      <c r="A19" s="11">
        <v>15</v>
      </c>
      <c r="B19" s="13" t="s">
        <v>13</v>
      </c>
      <c r="C19" s="13" t="s">
        <v>179</v>
      </c>
      <c r="D19" s="3" t="s">
        <v>177</v>
      </c>
      <c r="E19" s="3">
        <v>47637066442</v>
      </c>
      <c r="F19" s="3" t="s">
        <v>73</v>
      </c>
      <c r="G19" s="3" t="s">
        <v>66</v>
      </c>
      <c r="H19" s="9" t="s">
        <v>178</v>
      </c>
      <c r="I19" s="8">
        <v>40910</v>
      </c>
      <c r="J19" s="8">
        <v>41046</v>
      </c>
      <c r="K19" s="3">
        <v>5</v>
      </c>
    </row>
    <row r="20" spans="1:11" ht="33.75">
      <c r="A20" s="11">
        <v>16</v>
      </c>
      <c r="B20" s="13" t="s">
        <v>13</v>
      </c>
      <c r="C20" s="13" t="s">
        <v>180</v>
      </c>
      <c r="D20" s="3" t="s">
        <v>177</v>
      </c>
      <c r="E20" s="3">
        <v>162378800000</v>
      </c>
      <c r="F20" s="3" t="s">
        <v>73</v>
      </c>
      <c r="G20" s="3" t="s">
        <v>66</v>
      </c>
      <c r="H20" s="9" t="s">
        <v>178</v>
      </c>
      <c r="I20" s="8">
        <v>40910</v>
      </c>
      <c r="J20" s="8">
        <v>41046</v>
      </c>
      <c r="K20" s="3">
        <v>5</v>
      </c>
    </row>
    <row r="21" spans="1:11" ht="45">
      <c r="A21" s="11">
        <v>17</v>
      </c>
      <c r="B21" s="13" t="s">
        <v>13</v>
      </c>
      <c r="C21" s="13" t="s">
        <v>181</v>
      </c>
      <c r="D21" s="3" t="s">
        <v>177</v>
      </c>
      <c r="E21" s="3">
        <v>183038045000</v>
      </c>
      <c r="F21" s="3" t="s">
        <v>70</v>
      </c>
      <c r="G21" s="3" t="s">
        <v>66</v>
      </c>
      <c r="H21" s="9" t="s">
        <v>182</v>
      </c>
      <c r="I21" s="8">
        <v>40910</v>
      </c>
      <c r="J21" s="8">
        <v>41046</v>
      </c>
      <c r="K21" s="3">
        <v>6</v>
      </c>
    </row>
    <row r="22" spans="1:11" ht="11.25">
      <c r="A22" s="11">
        <v>18</v>
      </c>
      <c r="B22" s="5" t="s">
        <v>54</v>
      </c>
      <c r="C22" s="13" t="s">
        <v>55</v>
      </c>
      <c r="D22" s="3" t="s">
        <v>15</v>
      </c>
      <c r="E22" s="6">
        <v>1750065847000</v>
      </c>
      <c r="F22" s="5" t="s">
        <v>16</v>
      </c>
      <c r="G22" s="5" t="s">
        <v>17</v>
      </c>
      <c r="H22" s="9" t="s">
        <v>56</v>
      </c>
      <c r="I22" s="14">
        <v>40910</v>
      </c>
      <c r="J22" s="14">
        <v>41076</v>
      </c>
      <c r="K22" s="3">
        <v>10</v>
      </c>
    </row>
    <row r="23" spans="1:11" ht="11.25">
      <c r="A23" s="11">
        <v>19</v>
      </c>
      <c r="B23" s="5" t="s">
        <v>54</v>
      </c>
      <c r="C23" s="13" t="s">
        <v>57</v>
      </c>
      <c r="D23" s="3" t="s">
        <v>15</v>
      </c>
      <c r="E23" s="6">
        <v>354205162000</v>
      </c>
      <c r="F23" s="5" t="s">
        <v>16</v>
      </c>
      <c r="G23" s="5" t="s">
        <v>17</v>
      </c>
      <c r="H23" s="9" t="s">
        <v>56</v>
      </c>
      <c r="I23" s="14">
        <v>40910</v>
      </c>
      <c r="J23" s="14">
        <v>41075</v>
      </c>
      <c r="K23" s="3">
        <v>8</v>
      </c>
    </row>
    <row r="24" spans="1:11" ht="11.25">
      <c r="A24" s="11">
        <v>20</v>
      </c>
      <c r="B24" s="5" t="s">
        <v>54</v>
      </c>
      <c r="C24" s="13" t="s">
        <v>58</v>
      </c>
      <c r="D24" s="3" t="s">
        <v>15</v>
      </c>
      <c r="E24" s="6">
        <v>1663090631374</v>
      </c>
      <c r="F24" s="5" t="s">
        <v>16</v>
      </c>
      <c r="G24" s="5" t="s">
        <v>17</v>
      </c>
      <c r="H24" s="9" t="s">
        <v>56</v>
      </c>
      <c r="I24" s="14">
        <v>40910</v>
      </c>
      <c r="J24" s="14">
        <v>41075</v>
      </c>
      <c r="K24" s="3">
        <v>8</v>
      </c>
    </row>
    <row r="25" spans="1:11" ht="22.5">
      <c r="A25" s="11">
        <v>21</v>
      </c>
      <c r="B25" s="5" t="s">
        <v>63</v>
      </c>
      <c r="C25" s="13" t="s">
        <v>64</v>
      </c>
      <c r="D25" s="3" t="s">
        <v>15</v>
      </c>
      <c r="E25" s="6">
        <v>2306395000000</v>
      </c>
      <c r="F25" s="5" t="s">
        <v>65</v>
      </c>
      <c r="G25" s="5" t="s">
        <v>66</v>
      </c>
      <c r="H25" s="9" t="s">
        <v>56</v>
      </c>
      <c r="I25" s="14">
        <v>40924</v>
      </c>
      <c r="J25" s="14">
        <v>41068</v>
      </c>
      <c r="K25" s="3">
        <v>9</v>
      </c>
    </row>
    <row r="26" spans="1:11" ht="22.5">
      <c r="A26" s="11">
        <v>22</v>
      </c>
      <c r="B26" s="5" t="s">
        <v>63</v>
      </c>
      <c r="C26" s="13" t="s">
        <v>67</v>
      </c>
      <c r="D26" s="3" t="s">
        <v>15</v>
      </c>
      <c r="E26" s="6">
        <v>256309000000</v>
      </c>
      <c r="F26" s="5" t="s">
        <v>68</v>
      </c>
      <c r="G26" s="5" t="s">
        <v>66</v>
      </c>
      <c r="H26" s="9" t="s">
        <v>56</v>
      </c>
      <c r="I26" s="14">
        <v>40924</v>
      </c>
      <c r="J26" s="14">
        <v>41068</v>
      </c>
      <c r="K26" s="3">
        <v>6</v>
      </c>
    </row>
    <row r="27" spans="1:11" ht="22.5">
      <c r="A27" s="11">
        <v>23</v>
      </c>
      <c r="B27" s="5" t="s">
        <v>63</v>
      </c>
      <c r="C27" s="13" t="s">
        <v>69</v>
      </c>
      <c r="D27" s="3" t="s">
        <v>15</v>
      </c>
      <c r="E27" s="6">
        <v>36528299000</v>
      </c>
      <c r="F27" s="5" t="s">
        <v>70</v>
      </c>
      <c r="G27" s="5" t="s">
        <v>66</v>
      </c>
      <c r="H27" s="9" t="s">
        <v>56</v>
      </c>
      <c r="I27" s="14">
        <v>40924</v>
      </c>
      <c r="J27" s="14">
        <v>41068</v>
      </c>
      <c r="K27" s="3">
        <v>6</v>
      </c>
    </row>
    <row r="28" spans="1:11" ht="22.5">
      <c r="A28" s="11">
        <v>24</v>
      </c>
      <c r="B28" s="5" t="s">
        <v>63</v>
      </c>
      <c r="C28" s="13" t="s">
        <v>71</v>
      </c>
      <c r="D28" s="3" t="s">
        <v>15</v>
      </c>
      <c r="E28" s="6">
        <v>174537303000</v>
      </c>
      <c r="F28" s="5" t="s">
        <v>65</v>
      </c>
      <c r="G28" s="5" t="s">
        <v>66</v>
      </c>
      <c r="H28" s="9" t="s">
        <v>56</v>
      </c>
      <c r="I28" s="14">
        <v>40924</v>
      </c>
      <c r="J28" s="14">
        <v>41068</v>
      </c>
      <c r="K28" s="3">
        <v>7</v>
      </c>
    </row>
    <row r="29" spans="1:11" ht="11.25">
      <c r="A29" s="11">
        <v>25</v>
      </c>
      <c r="B29" s="5" t="s">
        <v>80</v>
      </c>
      <c r="C29" s="13" t="s">
        <v>81</v>
      </c>
      <c r="D29" s="3" t="s">
        <v>15</v>
      </c>
      <c r="E29" s="6">
        <v>1941873031000</v>
      </c>
      <c r="F29" s="5" t="s">
        <v>68</v>
      </c>
      <c r="G29" s="5" t="s">
        <v>66</v>
      </c>
      <c r="H29" s="9" t="s">
        <v>56</v>
      </c>
      <c r="I29" s="14">
        <v>40918</v>
      </c>
      <c r="J29" s="14">
        <v>41059</v>
      </c>
      <c r="K29" s="3">
        <v>6</v>
      </c>
    </row>
    <row r="30" spans="1:11" ht="11.25">
      <c r="A30" s="11">
        <v>26</v>
      </c>
      <c r="B30" s="5" t="s">
        <v>80</v>
      </c>
      <c r="C30" s="13" t="s">
        <v>82</v>
      </c>
      <c r="D30" s="3" t="s">
        <v>15</v>
      </c>
      <c r="E30" s="6">
        <v>28724765000</v>
      </c>
      <c r="F30" s="5" t="s">
        <v>75</v>
      </c>
      <c r="G30" s="5" t="s">
        <v>66</v>
      </c>
      <c r="H30" s="9" t="s">
        <v>56</v>
      </c>
      <c r="I30" s="14">
        <v>40918</v>
      </c>
      <c r="J30" s="14">
        <v>41059</v>
      </c>
      <c r="K30" s="3">
        <v>1</v>
      </c>
    </row>
    <row r="31" spans="1:11" ht="11.25">
      <c r="A31" s="11">
        <v>27</v>
      </c>
      <c r="B31" s="5" t="s">
        <v>80</v>
      </c>
      <c r="C31" s="13" t="s">
        <v>83</v>
      </c>
      <c r="D31" s="3" t="s">
        <v>15</v>
      </c>
      <c r="E31" s="6">
        <v>586236534000</v>
      </c>
      <c r="F31" s="5" t="s">
        <v>68</v>
      </c>
      <c r="G31" s="5" t="s">
        <v>66</v>
      </c>
      <c r="H31" s="9" t="s">
        <v>56</v>
      </c>
      <c r="I31" s="14">
        <v>40918</v>
      </c>
      <c r="J31" s="14">
        <v>41059</v>
      </c>
      <c r="K31" s="3">
        <v>6</v>
      </c>
    </row>
    <row r="32" spans="1:11" ht="11.25">
      <c r="A32" s="11">
        <v>28</v>
      </c>
      <c r="B32" s="5" t="s">
        <v>80</v>
      </c>
      <c r="C32" s="13" t="s">
        <v>84</v>
      </c>
      <c r="D32" s="3" t="s">
        <v>15</v>
      </c>
      <c r="E32" s="6">
        <v>61991355767</v>
      </c>
      <c r="F32" s="5" t="s">
        <v>73</v>
      </c>
      <c r="G32" s="5" t="s">
        <v>66</v>
      </c>
      <c r="H32" s="9" t="s">
        <v>56</v>
      </c>
      <c r="I32" s="14">
        <v>40960</v>
      </c>
      <c r="J32" s="14">
        <v>41100</v>
      </c>
      <c r="K32" s="3">
        <v>4</v>
      </c>
    </row>
    <row r="33" spans="1:11" ht="11.25">
      <c r="A33" s="11">
        <v>29</v>
      </c>
      <c r="B33" s="5" t="s">
        <v>80</v>
      </c>
      <c r="C33" s="13" t="s">
        <v>85</v>
      </c>
      <c r="D33" s="3" t="s">
        <v>15</v>
      </c>
      <c r="E33" s="6">
        <v>152247275057</v>
      </c>
      <c r="F33" s="5" t="s">
        <v>73</v>
      </c>
      <c r="G33" s="5" t="s">
        <v>66</v>
      </c>
      <c r="H33" s="9" t="s">
        <v>56</v>
      </c>
      <c r="I33" s="14">
        <v>40918</v>
      </c>
      <c r="J33" s="14">
        <v>41059</v>
      </c>
      <c r="K33" s="3">
        <v>5</v>
      </c>
    </row>
    <row r="34" spans="1:11" ht="11.25">
      <c r="A34" s="11">
        <v>30</v>
      </c>
      <c r="B34" s="5" t="s">
        <v>80</v>
      </c>
      <c r="C34" s="13" t="s">
        <v>86</v>
      </c>
      <c r="D34" s="3" t="s">
        <v>15</v>
      </c>
      <c r="E34" s="6">
        <v>71857463663</v>
      </c>
      <c r="F34" s="5" t="s">
        <v>73</v>
      </c>
      <c r="G34" s="5" t="s">
        <v>66</v>
      </c>
      <c r="H34" s="9" t="s">
        <v>56</v>
      </c>
      <c r="I34" s="14">
        <v>40918</v>
      </c>
      <c r="J34" s="14">
        <v>41059</v>
      </c>
      <c r="K34" s="3">
        <v>5</v>
      </c>
    </row>
    <row r="35" spans="1:11" ht="11.25">
      <c r="A35" s="11">
        <v>31</v>
      </c>
      <c r="B35" s="5" t="s">
        <v>80</v>
      </c>
      <c r="C35" s="13" t="s">
        <v>87</v>
      </c>
      <c r="D35" s="3" t="s">
        <v>15</v>
      </c>
      <c r="E35" s="6">
        <v>72357767023</v>
      </c>
      <c r="F35" s="5" t="s">
        <v>73</v>
      </c>
      <c r="G35" s="5" t="s">
        <v>66</v>
      </c>
      <c r="H35" s="9" t="s">
        <v>56</v>
      </c>
      <c r="I35" s="14">
        <v>40918</v>
      </c>
      <c r="J35" s="14">
        <v>41059</v>
      </c>
      <c r="K35" s="3">
        <v>5</v>
      </c>
    </row>
    <row r="36" spans="1:11" ht="11.25">
      <c r="A36" s="11">
        <v>32</v>
      </c>
      <c r="B36" s="5" t="s">
        <v>80</v>
      </c>
      <c r="C36" s="13" t="s">
        <v>88</v>
      </c>
      <c r="D36" s="3" t="s">
        <v>15</v>
      </c>
      <c r="E36" s="6">
        <v>57397790141</v>
      </c>
      <c r="F36" s="5" t="s">
        <v>75</v>
      </c>
      <c r="G36" s="5" t="s">
        <v>66</v>
      </c>
      <c r="H36" s="9" t="s">
        <v>56</v>
      </c>
      <c r="I36" s="14">
        <v>40918</v>
      </c>
      <c r="J36" s="14">
        <v>41059</v>
      </c>
      <c r="K36" s="3">
        <v>5</v>
      </c>
    </row>
    <row r="37" spans="1:11" ht="11.25">
      <c r="A37" s="11">
        <v>33</v>
      </c>
      <c r="B37" s="5" t="s">
        <v>80</v>
      </c>
      <c r="C37" s="13" t="s">
        <v>89</v>
      </c>
      <c r="D37" s="3" t="s">
        <v>15</v>
      </c>
      <c r="E37" s="6">
        <v>58755306606</v>
      </c>
      <c r="F37" s="5" t="s">
        <v>75</v>
      </c>
      <c r="G37" s="5" t="s">
        <v>66</v>
      </c>
      <c r="H37" s="9" t="s">
        <v>56</v>
      </c>
      <c r="I37" s="14">
        <v>40918</v>
      </c>
      <c r="J37" s="14">
        <v>41059</v>
      </c>
      <c r="K37" s="3">
        <v>5</v>
      </c>
    </row>
    <row r="38" spans="1:11" ht="11.25">
      <c r="A38" s="11">
        <v>34</v>
      </c>
      <c r="B38" s="5" t="s">
        <v>80</v>
      </c>
      <c r="C38" s="13" t="s">
        <v>81</v>
      </c>
      <c r="D38" s="3" t="s">
        <v>15</v>
      </c>
      <c r="E38" s="6"/>
      <c r="F38" s="5"/>
      <c r="G38" s="5" t="s">
        <v>90</v>
      </c>
      <c r="H38" s="9" t="s">
        <v>56</v>
      </c>
      <c r="I38" s="14">
        <v>40918</v>
      </c>
      <c r="J38" s="14">
        <v>40959</v>
      </c>
      <c r="K38" s="3">
        <v>4</v>
      </c>
    </row>
    <row r="39" spans="1:11" ht="11.25">
      <c r="A39" s="11">
        <v>35</v>
      </c>
      <c r="B39" s="5" t="s">
        <v>102</v>
      </c>
      <c r="C39" s="13" t="s">
        <v>103</v>
      </c>
      <c r="D39" s="3" t="s">
        <v>15</v>
      </c>
      <c r="E39" s="6" t="s">
        <v>173</v>
      </c>
      <c r="F39" s="5" t="s">
        <v>104</v>
      </c>
      <c r="G39" s="5" t="s">
        <v>17</v>
      </c>
      <c r="H39" s="9" t="s">
        <v>28</v>
      </c>
      <c r="I39" s="14">
        <v>40925</v>
      </c>
      <c r="J39" s="14">
        <v>41060</v>
      </c>
      <c r="K39" s="3">
        <v>7</v>
      </c>
    </row>
    <row r="40" spans="1:11" ht="11.25">
      <c r="A40" s="11">
        <v>36</v>
      </c>
      <c r="B40" s="5" t="s">
        <v>102</v>
      </c>
      <c r="C40" s="13" t="s">
        <v>105</v>
      </c>
      <c r="D40" s="3" t="s">
        <v>15</v>
      </c>
      <c r="E40" s="6" t="s">
        <v>174</v>
      </c>
      <c r="F40" s="5" t="s">
        <v>73</v>
      </c>
      <c r="G40" s="5" t="s">
        <v>17</v>
      </c>
      <c r="H40" s="9" t="s">
        <v>28</v>
      </c>
      <c r="I40" s="14">
        <v>40925</v>
      </c>
      <c r="J40" s="14">
        <v>41060</v>
      </c>
      <c r="K40" s="3">
        <v>5</v>
      </c>
    </row>
    <row r="41" spans="1:11" ht="33.75">
      <c r="A41" s="11">
        <v>37</v>
      </c>
      <c r="B41" s="5" t="s">
        <v>102</v>
      </c>
      <c r="C41" s="13" t="s">
        <v>106</v>
      </c>
      <c r="D41" s="3" t="s">
        <v>15</v>
      </c>
      <c r="E41" s="6" t="s">
        <v>28</v>
      </c>
      <c r="F41" s="5" t="s">
        <v>107</v>
      </c>
      <c r="G41" s="5" t="s">
        <v>35</v>
      </c>
      <c r="H41" s="9" t="s">
        <v>108</v>
      </c>
      <c r="I41" s="14">
        <v>40925</v>
      </c>
      <c r="J41" s="14">
        <v>41015</v>
      </c>
      <c r="K41" s="3">
        <v>4</v>
      </c>
    </row>
    <row r="42" spans="1:11" ht="67.5">
      <c r="A42" s="11">
        <v>38</v>
      </c>
      <c r="B42" s="5" t="s">
        <v>109</v>
      </c>
      <c r="C42" s="13" t="s">
        <v>110</v>
      </c>
      <c r="D42" s="3" t="s">
        <v>15</v>
      </c>
      <c r="E42" s="6" t="s">
        <v>28</v>
      </c>
      <c r="F42" s="5" t="s">
        <v>107</v>
      </c>
      <c r="G42" s="5" t="s">
        <v>111</v>
      </c>
      <c r="H42" s="9" t="s">
        <v>112</v>
      </c>
      <c r="I42" s="14">
        <v>40925</v>
      </c>
      <c r="J42" s="14">
        <v>41015</v>
      </c>
      <c r="K42" s="3">
        <v>7</v>
      </c>
    </row>
    <row r="43" spans="1:11" ht="67.5">
      <c r="A43" s="11">
        <v>39</v>
      </c>
      <c r="B43" s="5" t="s">
        <v>113</v>
      </c>
      <c r="C43" s="13" t="s">
        <v>114</v>
      </c>
      <c r="D43" s="3" t="s">
        <v>15</v>
      </c>
      <c r="E43" s="6" t="s">
        <v>28</v>
      </c>
      <c r="F43" s="5" t="s">
        <v>107</v>
      </c>
      <c r="G43" s="5" t="s">
        <v>115</v>
      </c>
      <c r="H43" s="9" t="s">
        <v>116</v>
      </c>
      <c r="I43" s="14">
        <v>40925</v>
      </c>
      <c r="J43" s="14">
        <v>41015</v>
      </c>
      <c r="K43" s="3">
        <v>2</v>
      </c>
    </row>
    <row r="44" spans="1:11" ht="22.5">
      <c r="A44" s="11">
        <v>40</v>
      </c>
      <c r="B44" s="5" t="s">
        <v>193</v>
      </c>
      <c r="C44" s="13" t="s">
        <v>194</v>
      </c>
      <c r="D44" s="3" t="s">
        <v>15</v>
      </c>
      <c r="E44" s="6">
        <v>117020.8</v>
      </c>
      <c r="F44" s="5" t="s">
        <v>70</v>
      </c>
      <c r="G44" s="5" t="s">
        <v>66</v>
      </c>
      <c r="H44" s="9"/>
      <c r="I44" s="14">
        <v>40910</v>
      </c>
      <c r="J44" s="14">
        <v>41060</v>
      </c>
      <c r="K44" s="3">
        <v>6</v>
      </c>
    </row>
    <row r="45" spans="1:11" ht="11.25">
      <c r="A45" s="11">
        <v>41</v>
      </c>
      <c r="B45" s="5" t="s">
        <v>193</v>
      </c>
      <c r="C45" s="13" t="s">
        <v>195</v>
      </c>
      <c r="D45" s="3" t="s">
        <v>15</v>
      </c>
      <c r="E45" s="6">
        <v>159588.5</v>
      </c>
      <c r="F45" s="5" t="s">
        <v>65</v>
      </c>
      <c r="G45" s="5" t="s">
        <v>66</v>
      </c>
      <c r="H45" s="9"/>
      <c r="I45" s="14">
        <v>40910</v>
      </c>
      <c r="J45" s="14">
        <v>41060</v>
      </c>
      <c r="K45" s="3">
        <v>6</v>
      </c>
    </row>
    <row r="46" spans="1:11" ht="11.25">
      <c r="A46" s="11">
        <v>42</v>
      </c>
      <c r="B46" s="5" t="s">
        <v>193</v>
      </c>
      <c r="C46" s="13" t="s">
        <v>196</v>
      </c>
      <c r="D46" s="3" t="s">
        <v>15</v>
      </c>
      <c r="E46" s="6">
        <v>273753.2</v>
      </c>
      <c r="F46" s="5" t="s">
        <v>70</v>
      </c>
      <c r="G46" s="5" t="s">
        <v>66</v>
      </c>
      <c r="H46" s="9"/>
      <c r="I46" s="14">
        <v>40910</v>
      </c>
      <c r="J46" s="14">
        <v>41060</v>
      </c>
      <c r="K46" s="3">
        <v>7</v>
      </c>
    </row>
    <row r="47" spans="1:11" ht="22.5">
      <c r="A47" s="11">
        <v>43</v>
      </c>
      <c r="B47" s="5" t="s">
        <v>193</v>
      </c>
      <c r="C47" s="13" t="s">
        <v>197</v>
      </c>
      <c r="D47" s="3" t="s">
        <v>15</v>
      </c>
      <c r="E47" s="6">
        <v>74087.8</v>
      </c>
      <c r="F47" s="5" t="s">
        <v>73</v>
      </c>
      <c r="G47" s="5" t="s">
        <v>66</v>
      </c>
      <c r="H47" s="9"/>
      <c r="I47" s="14">
        <v>40910</v>
      </c>
      <c r="J47" s="14">
        <v>41060</v>
      </c>
      <c r="K47" s="3">
        <v>6</v>
      </c>
    </row>
    <row r="48" spans="1:11" ht="112.5">
      <c r="A48" s="11">
        <v>44</v>
      </c>
      <c r="B48" s="5" t="s">
        <v>204</v>
      </c>
      <c r="C48" s="13" t="s">
        <v>205</v>
      </c>
      <c r="D48" s="3" t="s">
        <v>15</v>
      </c>
      <c r="E48" s="6">
        <v>855497239705</v>
      </c>
      <c r="F48" s="5" t="s">
        <v>16</v>
      </c>
      <c r="G48" s="5" t="s">
        <v>206</v>
      </c>
      <c r="H48" s="9" t="s">
        <v>207</v>
      </c>
      <c r="I48" s="14">
        <v>40911</v>
      </c>
      <c r="J48" s="14">
        <v>41047</v>
      </c>
      <c r="K48" s="3">
        <v>10</v>
      </c>
    </row>
    <row r="49" spans="1:11" ht="78.75">
      <c r="A49" s="11">
        <v>45</v>
      </c>
      <c r="B49" s="5" t="s">
        <v>204</v>
      </c>
      <c r="C49" s="13" t="s">
        <v>208</v>
      </c>
      <c r="D49" s="3" t="s">
        <v>15</v>
      </c>
      <c r="E49" s="6">
        <v>248157820809</v>
      </c>
      <c r="F49" s="5" t="s">
        <v>23</v>
      </c>
      <c r="G49" s="5" t="s">
        <v>206</v>
      </c>
      <c r="H49" s="9" t="s">
        <v>209</v>
      </c>
      <c r="I49" s="14">
        <v>40911</v>
      </c>
      <c r="J49" s="14">
        <v>41047</v>
      </c>
      <c r="K49" s="3">
        <v>6</v>
      </c>
    </row>
    <row r="50" spans="1:11" ht="45">
      <c r="A50" s="11">
        <v>46</v>
      </c>
      <c r="B50" s="5" t="s">
        <v>204</v>
      </c>
      <c r="C50" s="13" t="s">
        <v>210</v>
      </c>
      <c r="D50" s="3" t="s">
        <v>15</v>
      </c>
      <c r="E50" s="6">
        <v>50348258369</v>
      </c>
      <c r="F50" s="5" t="s">
        <v>43</v>
      </c>
      <c r="G50" s="5" t="s">
        <v>211</v>
      </c>
      <c r="H50" s="9" t="s">
        <v>212</v>
      </c>
      <c r="I50" s="14">
        <v>40911</v>
      </c>
      <c r="J50" s="14">
        <v>40998</v>
      </c>
      <c r="K50" s="3">
        <v>4</v>
      </c>
    </row>
    <row r="51" spans="1:11" ht="22.5">
      <c r="A51" s="11">
        <v>47</v>
      </c>
      <c r="B51" s="5" t="s">
        <v>324</v>
      </c>
      <c r="C51" s="13" t="s">
        <v>325</v>
      </c>
      <c r="D51" s="3" t="s">
        <v>15</v>
      </c>
      <c r="E51" s="6" t="s">
        <v>326</v>
      </c>
      <c r="F51" s="5" t="s">
        <v>49</v>
      </c>
      <c r="G51" s="5" t="s">
        <v>29</v>
      </c>
      <c r="H51" s="9" t="s">
        <v>346</v>
      </c>
      <c r="I51" s="14">
        <v>40940</v>
      </c>
      <c r="J51" s="14">
        <v>40968</v>
      </c>
      <c r="K51" s="3">
        <v>4</v>
      </c>
    </row>
    <row r="52" spans="1:11" ht="22.5">
      <c r="A52" s="11">
        <v>48</v>
      </c>
      <c r="B52" s="5" t="s">
        <v>324</v>
      </c>
      <c r="C52" s="13" t="s">
        <v>327</v>
      </c>
      <c r="D52" s="3" t="s">
        <v>15</v>
      </c>
      <c r="E52" s="6" t="s">
        <v>326</v>
      </c>
      <c r="F52" s="5" t="s">
        <v>49</v>
      </c>
      <c r="G52" s="5" t="s">
        <v>29</v>
      </c>
      <c r="H52" s="9" t="s">
        <v>346</v>
      </c>
      <c r="I52" s="14">
        <v>40940</v>
      </c>
      <c r="J52" s="14">
        <v>40968</v>
      </c>
      <c r="K52" s="3">
        <v>4</v>
      </c>
    </row>
    <row r="53" spans="1:11" ht="22.5">
      <c r="A53" s="11">
        <v>49</v>
      </c>
      <c r="B53" s="5" t="s">
        <v>324</v>
      </c>
      <c r="C53" s="13" t="s">
        <v>328</v>
      </c>
      <c r="D53" s="3" t="s">
        <v>15</v>
      </c>
      <c r="E53" s="6" t="s">
        <v>326</v>
      </c>
      <c r="F53" s="5" t="s">
        <v>49</v>
      </c>
      <c r="G53" s="5" t="s">
        <v>29</v>
      </c>
      <c r="H53" s="9" t="s">
        <v>346</v>
      </c>
      <c r="I53" s="14">
        <v>40940</v>
      </c>
      <c r="J53" s="14">
        <v>40968</v>
      </c>
      <c r="K53" s="3">
        <v>4</v>
      </c>
    </row>
    <row r="54" spans="1:11" ht="22.5">
      <c r="A54" s="11">
        <v>50</v>
      </c>
      <c r="B54" s="5" t="s">
        <v>324</v>
      </c>
      <c r="C54" s="13" t="s">
        <v>331</v>
      </c>
      <c r="D54" s="3" t="s">
        <v>15</v>
      </c>
      <c r="E54" s="6" t="s">
        <v>326</v>
      </c>
      <c r="F54" s="5" t="s">
        <v>49</v>
      </c>
      <c r="G54" s="5" t="s">
        <v>29</v>
      </c>
      <c r="H54" s="9" t="s">
        <v>346</v>
      </c>
      <c r="I54" s="14">
        <v>40940</v>
      </c>
      <c r="J54" s="14">
        <v>40968</v>
      </c>
      <c r="K54" s="3">
        <v>4</v>
      </c>
    </row>
    <row r="55" spans="1:11" ht="22.5">
      <c r="A55" s="11">
        <v>51</v>
      </c>
      <c r="B55" s="5" t="s">
        <v>324</v>
      </c>
      <c r="C55" s="13" t="s">
        <v>334</v>
      </c>
      <c r="D55" s="3" t="s">
        <v>15</v>
      </c>
      <c r="E55" s="6" t="s">
        <v>326</v>
      </c>
      <c r="F55" s="5" t="s">
        <v>49</v>
      </c>
      <c r="G55" s="5" t="s">
        <v>29</v>
      </c>
      <c r="H55" s="9" t="s">
        <v>346</v>
      </c>
      <c r="I55" s="14">
        <v>40940</v>
      </c>
      <c r="J55" s="14">
        <v>40968</v>
      </c>
      <c r="K55" s="3">
        <v>4</v>
      </c>
    </row>
    <row r="56" spans="1:11" ht="22.5">
      <c r="A56" s="11">
        <v>52</v>
      </c>
      <c r="B56" s="5" t="s">
        <v>324</v>
      </c>
      <c r="C56" s="13" t="s">
        <v>337</v>
      </c>
      <c r="D56" s="3" t="s">
        <v>15</v>
      </c>
      <c r="E56" s="6" t="s">
        <v>326</v>
      </c>
      <c r="F56" s="5" t="s">
        <v>49</v>
      </c>
      <c r="G56" s="5" t="s">
        <v>29</v>
      </c>
      <c r="H56" s="9" t="s">
        <v>346</v>
      </c>
      <c r="I56" s="14">
        <v>40940</v>
      </c>
      <c r="J56" s="14">
        <v>40968</v>
      </c>
      <c r="K56" s="3">
        <v>4</v>
      </c>
    </row>
    <row r="57" spans="1:11" ht="22.5">
      <c r="A57" s="11">
        <v>53</v>
      </c>
      <c r="B57" s="5" t="s">
        <v>324</v>
      </c>
      <c r="C57" s="13" t="s">
        <v>338</v>
      </c>
      <c r="D57" s="3" t="s">
        <v>15</v>
      </c>
      <c r="E57" s="6" t="s">
        <v>326</v>
      </c>
      <c r="F57" s="5" t="s">
        <v>49</v>
      </c>
      <c r="G57" s="5" t="s">
        <v>29</v>
      </c>
      <c r="H57" s="9" t="s">
        <v>346</v>
      </c>
      <c r="I57" s="14">
        <v>40940</v>
      </c>
      <c r="J57" s="14">
        <v>40968</v>
      </c>
      <c r="K57" s="3">
        <v>4</v>
      </c>
    </row>
    <row r="58" spans="1:11" ht="22.5">
      <c r="A58" s="11">
        <v>54</v>
      </c>
      <c r="B58" s="5" t="s">
        <v>324</v>
      </c>
      <c r="C58" s="13" t="s">
        <v>339</v>
      </c>
      <c r="D58" s="3" t="s">
        <v>15</v>
      </c>
      <c r="E58" s="6" t="s">
        <v>326</v>
      </c>
      <c r="F58" s="5" t="s">
        <v>49</v>
      </c>
      <c r="G58" s="5" t="s">
        <v>29</v>
      </c>
      <c r="H58" s="9" t="s">
        <v>346</v>
      </c>
      <c r="I58" s="14">
        <v>40940</v>
      </c>
      <c r="J58" s="14">
        <v>40968</v>
      </c>
      <c r="K58" s="3">
        <v>4</v>
      </c>
    </row>
    <row r="59" spans="1:11" ht="22.5">
      <c r="A59" s="11">
        <v>55</v>
      </c>
      <c r="B59" s="5" t="s">
        <v>324</v>
      </c>
      <c r="C59" s="13" t="s">
        <v>340</v>
      </c>
      <c r="D59" s="3" t="s">
        <v>15</v>
      </c>
      <c r="E59" s="6" t="s">
        <v>326</v>
      </c>
      <c r="F59" s="5" t="s">
        <v>49</v>
      </c>
      <c r="G59" s="5" t="s">
        <v>29</v>
      </c>
      <c r="H59" s="9" t="s">
        <v>346</v>
      </c>
      <c r="I59" s="14">
        <v>40940</v>
      </c>
      <c r="J59" s="14">
        <v>40968</v>
      </c>
      <c r="K59" s="3">
        <v>4</v>
      </c>
    </row>
    <row r="60" spans="1:11" ht="22.5">
      <c r="A60" s="11">
        <v>56</v>
      </c>
      <c r="B60" s="5" t="s">
        <v>324</v>
      </c>
      <c r="C60" s="13" t="s">
        <v>342</v>
      </c>
      <c r="D60" s="3" t="s">
        <v>15</v>
      </c>
      <c r="E60" s="6" t="s">
        <v>326</v>
      </c>
      <c r="F60" s="5" t="s">
        <v>49</v>
      </c>
      <c r="G60" s="5" t="s">
        <v>29</v>
      </c>
      <c r="H60" s="9" t="s">
        <v>346</v>
      </c>
      <c r="I60" s="14">
        <v>40940</v>
      </c>
      <c r="J60" s="14">
        <v>40968</v>
      </c>
      <c r="K60" s="3">
        <v>4</v>
      </c>
    </row>
    <row r="61" spans="1:11" ht="22.5">
      <c r="A61" s="11">
        <v>57</v>
      </c>
      <c r="B61" s="5" t="s">
        <v>324</v>
      </c>
      <c r="C61" s="13" t="s">
        <v>347</v>
      </c>
      <c r="D61" s="3" t="s">
        <v>15</v>
      </c>
      <c r="E61" s="6" t="s">
        <v>326</v>
      </c>
      <c r="F61" s="5" t="s">
        <v>326</v>
      </c>
      <c r="G61" s="5" t="s">
        <v>29</v>
      </c>
      <c r="H61" s="9" t="s">
        <v>346</v>
      </c>
      <c r="I61" s="14">
        <v>40940</v>
      </c>
      <c r="J61" s="14">
        <v>40968</v>
      </c>
      <c r="K61" s="3">
        <v>4</v>
      </c>
    </row>
    <row r="62" spans="1:11" ht="22.5">
      <c r="A62" s="11">
        <v>58</v>
      </c>
      <c r="B62" s="5" t="s">
        <v>324</v>
      </c>
      <c r="C62" s="13" t="s">
        <v>348</v>
      </c>
      <c r="D62" s="3" t="s">
        <v>15</v>
      </c>
      <c r="E62" s="6" t="s">
        <v>326</v>
      </c>
      <c r="F62" s="5" t="s">
        <v>326</v>
      </c>
      <c r="G62" s="5" t="s">
        <v>29</v>
      </c>
      <c r="H62" s="9" t="s">
        <v>346</v>
      </c>
      <c r="I62" s="14">
        <v>40940</v>
      </c>
      <c r="J62" s="14">
        <v>40968</v>
      </c>
      <c r="K62" s="3">
        <v>4</v>
      </c>
    </row>
    <row r="63" spans="1:11" ht="22.5">
      <c r="A63" s="11">
        <v>59</v>
      </c>
      <c r="B63" s="5" t="s">
        <v>324</v>
      </c>
      <c r="C63" s="13" t="s">
        <v>349</v>
      </c>
      <c r="D63" s="3" t="s">
        <v>15</v>
      </c>
      <c r="E63" s="6" t="s">
        <v>326</v>
      </c>
      <c r="F63" s="5" t="s">
        <v>326</v>
      </c>
      <c r="G63" s="5" t="s">
        <v>29</v>
      </c>
      <c r="H63" s="9" t="s">
        <v>346</v>
      </c>
      <c r="I63" s="14">
        <v>40940</v>
      </c>
      <c r="J63" s="14">
        <v>40968</v>
      </c>
      <c r="K63" s="3">
        <v>4</v>
      </c>
    </row>
    <row r="64" spans="1:11" ht="22.5">
      <c r="A64" s="11">
        <v>60</v>
      </c>
      <c r="B64" s="5" t="s">
        <v>324</v>
      </c>
      <c r="C64" s="13" t="s">
        <v>350</v>
      </c>
      <c r="D64" s="3" t="s">
        <v>15</v>
      </c>
      <c r="E64" s="6" t="s">
        <v>326</v>
      </c>
      <c r="F64" s="5" t="s">
        <v>326</v>
      </c>
      <c r="G64" s="5" t="s">
        <v>29</v>
      </c>
      <c r="H64" s="9" t="s">
        <v>346</v>
      </c>
      <c r="I64" s="14">
        <v>40940</v>
      </c>
      <c r="J64" s="14">
        <v>40968</v>
      </c>
      <c r="K64" s="3">
        <v>4</v>
      </c>
    </row>
    <row r="65" spans="1:11" ht="22.5">
      <c r="A65" s="11">
        <v>61</v>
      </c>
      <c r="B65" s="5" t="s">
        <v>324</v>
      </c>
      <c r="C65" s="13" t="s">
        <v>351</v>
      </c>
      <c r="D65" s="3" t="s">
        <v>15</v>
      </c>
      <c r="E65" s="6" t="s">
        <v>326</v>
      </c>
      <c r="F65" s="5" t="s">
        <v>326</v>
      </c>
      <c r="G65" s="5" t="s">
        <v>29</v>
      </c>
      <c r="H65" s="9" t="s">
        <v>346</v>
      </c>
      <c r="I65" s="14">
        <v>40940</v>
      </c>
      <c r="J65" s="14">
        <v>40968</v>
      </c>
      <c r="K65" s="3">
        <v>4</v>
      </c>
    </row>
    <row r="66" spans="1:11" ht="22.5">
      <c r="A66" s="11">
        <v>62</v>
      </c>
      <c r="B66" s="5" t="s">
        <v>324</v>
      </c>
      <c r="C66" s="13" t="s">
        <v>352</v>
      </c>
      <c r="D66" s="3" t="s">
        <v>15</v>
      </c>
      <c r="E66" s="6" t="s">
        <v>326</v>
      </c>
      <c r="F66" s="5" t="s">
        <v>326</v>
      </c>
      <c r="G66" s="5" t="s">
        <v>29</v>
      </c>
      <c r="H66" s="9" t="s">
        <v>346</v>
      </c>
      <c r="I66" s="14">
        <v>40940</v>
      </c>
      <c r="J66" s="14">
        <v>40968</v>
      </c>
      <c r="K66" s="3">
        <v>4</v>
      </c>
    </row>
    <row r="67" spans="1:11" ht="22.5">
      <c r="A67" s="11">
        <v>63</v>
      </c>
      <c r="B67" s="5" t="s">
        <v>324</v>
      </c>
      <c r="C67" s="13" t="s">
        <v>353</v>
      </c>
      <c r="D67" s="3" t="s">
        <v>15</v>
      </c>
      <c r="E67" s="6" t="s">
        <v>326</v>
      </c>
      <c r="F67" s="5" t="s">
        <v>326</v>
      </c>
      <c r="G67" s="5" t="s">
        <v>29</v>
      </c>
      <c r="H67" s="9" t="s">
        <v>346</v>
      </c>
      <c r="I67" s="14">
        <v>40940</v>
      </c>
      <c r="J67" s="14">
        <v>40968</v>
      </c>
      <c r="K67" s="3">
        <v>4</v>
      </c>
    </row>
    <row r="68" spans="1:11" ht="22.5">
      <c r="A68" s="11">
        <v>64</v>
      </c>
      <c r="B68" s="5" t="s">
        <v>324</v>
      </c>
      <c r="C68" s="13" t="s">
        <v>329</v>
      </c>
      <c r="D68" s="3" t="s">
        <v>15</v>
      </c>
      <c r="E68" s="6">
        <v>55854340000</v>
      </c>
      <c r="F68" s="5" t="s">
        <v>43</v>
      </c>
      <c r="G68" s="5" t="s">
        <v>17</v>
      </c>
      <c r="H68" s="9" t="s">
        <v>326</v>
      </c>
      <c r="I68" s="14">
        <v>40910</v>
      </c>
      <c r="J68" s="14">
        <v>41029</v>
      </c>
      <c r="K68" s="3">
        <v>5</v>
      </c>
    </row>
    <row r="69" spans="1:11" ht="22.5">
      <c r="A69" s="11">
        <v>65</v>
      </c>
      <c r="B69" s="5" t="s">
        <v>324</v>
      </c>
      <c r="C69" s="13" t="s">
        <v>330</v>
      </c>
      <c r="D69" s="3" t="s">
        <v>15</v>
      </c>
      <c r="E69" s="6">
        <v>44207380000</v>
      </c>
      <c r="F69" s="5" t="s">
        <v>49</v>
      </c>
      <c r="G69" s="5" t="s">
        <v>17</v>
      </c>
      <c r="H69" s="9" t="s">
        <v>326</v>
      </c>
      <c r="I69" s="14">
        <v>40910</v>
      </c>
      <c r="J69" s="14">
        <v>41029</v>
      </c>
      <c r="K69" s="3">
        <v>4</v>
      </c>
    </row>
    <row r="70" spans="1:11" ht="22.5">
      <c r="A70" s="11">
        <v>66</v>
      </c>
      <c r="B70" s="5" t="s">
        <v>324</v>
      </c>
      <c r="C70" s="13" t="s">
        <v>332</v>
      </c>
      <c r="D70" s="3" t="s">
        <v>15</v>
      </c>
      <c r="E70" s="6">
        <v>68244830000</v>
      </c>
      <c r="F70" s="5" t="s">
        <v>43</v>
      </c>
      <c r="G70" s="5" t="s">
        <v>17</v>
      </c>
      <c r="H70" s="9" t="s">
        <v>326</v>
      </c>
      <c r="I70" s="14">
        <v>40910</v>
      </c>
      <c r="J70" s="14">
        <v>41029</v>
      </c>
      <c r="K70" s="3">
        <v>3</v>
      </c>
    </row>
    <row r="71" spans="1:11" ht="22.5">
      <c r="A71" s="11">
        <v>67</v>
      </c>
      <c r="B71" s="5" t="s">
        <v>324</v>
      </c>
      <c r="C71" s="13" t="s">
        <v>333</v>
      </c>
      <c r="D71" s="3" t="s">
        <v>15</v>
      </c>
      <c r="E71" s="6">
        <v>61530650000</v>
      </c>
      <c r="F71" s="5" t="s">
        <v>43</v>
      </c>
      <c r="G71" s="5" t="s">
        <v>17</v>
      </c>
      <c r="H71" s="9" t="s">
        <v>326</v>
      </c>
      <c r="I71" s="14">
        <v>40910</v>
      </c>
      <c r="J71" s="14">
        <v>41029</v>
      </c>
      <c r="K71" s="3">
        <v>4</v>
      </c>
    </row>
    <row r="72" spans="1:11" ht="22.5">
      <c r="A72" s="11">
        <v>68</v>
      </c>
      <c r="B72" s="5" t="s">
        <v>324</v>
      </c>
      <c r="C72" s="13" t="s">
        <v>335</v>
      </c>
      <c r="D72" s="3" t="s">
        <v>15</v>
      </c>
      <c r="E72" s="6">
        <v>51737230000</v>
      </c>
      <c r="F72" s="5" t="s">
        <v>43</v>
      </c>
      <c r="G72" s="5" t="s">
        <v>17</v>
      </c>
      <c r="H72" s="9" t="s">
        <v>326</v>
      </c>
      <c r="I72" s="14">
        <v>40910</v>
      </c>
      <c r="J72" s="14">
        <v>41029</v>
      </c>
      <c r="K72" s="3">
        <v>4</v>
      </c>
    </row>
    <row r="73" spans="1:11" ht="22.5">
      <c r="A73" s="11">
        <v>69</v>
      </c>
      <c r="B73" s="5" t="s">
        <v>324</v>
      </c>
      <c r="C73" s="13" t="s">
        <v>336</v>
      </c>
      <c r="D73" s="3" t="s">
        <v>15</v>
      </c>
      <c r="E73" s="6">
        <v>58748380000</v>
      </c>
      <c r="F73" s="5" t="s">
        <v>43</v>
      </c>
      <c r="G73" s="5" t="s">
        <v>17</v>
      </c>
      <c r="H73" s="9" t="s">
        <v>326</v>
      </c>
      <c r="I73" s="14">
        <v>40910</v>
      </c>
      <c r="J73" s="14">
        <v>41029</v>
      </c>
      <c r="K73" s="3">
        <v>4</v>
      </c>
    </row>
    <row r="74" spans="1:11" ht="22.5">
      <c r="A74" s="11">
        <v>70</v>
      </c>
      <c r="B74" s="5" t="s">
        <v>324</v>
      </c>
      <c r="C74" s="13" t="s">
        <v>341</v>
      </c>
      <c r="D74" s="3" t="s">
        <v>15</v>
      </c>
      <c r="E74" s="6">
        <v>29372670000</v>
      </c>
      <c r="F74" s="5" t="s">
        <v>49</v>
      </c>
      <c r="G74" s="5" t="s">
        <v>17</v>
      </c>
      <c r="H74" s="9" t="s">
        <v>326</v>
      </c>
      <c r="I74" s="14">
        <v>40910</v>
      </c>
      <c r="J74" s="14">
        <v>41029</v>
      </c>
      <c r="K74" s="3">
        <v>3</v>
      </c>
    </row>
    <row r="75" spans="1:11" ht="22.5">
      <c r="A75" s="11">
        <v>71</v>
      </c>
      <c r="B75" s="5" t="s">
        <v>324</v>
      </c>
      <c r="C75" s="13" t="s">
        <v>343</v>
      </c>
      <c r="D75" s="3" t="s">
        <v>15</v>
      </c>
      <c r="E75" s="6">
        <v>48614200000</v>
      </c>
      <c r="F75" s="5" t="s">
        <v>43</v>
      </c>
      <c r="G75" s="5" t="s">
        <v>17</v>
      </c>
      <c r="H75" s="9" t="s">
        <v>326</v>
      </c>
      <c r="I75" s="14">
        <v>40910</v>
      </c>
      <c r="J75" s="14">
        <v>41029</v>
      </c>
      <c r="K75" s="3">
        <v>5</v>
      </c>
    </row>
    <row r="76" spans="1:11" ht="22.5">
      <c r="A76" s="11">
        <v>72</v>
      </c>
      <c r="B76" s="5" t="s">
        <v>324</v>
      </c>
      <c r="C76" s="13" t="s">
        <v>344</v>
      </c>
      <c r="D76" s="3" t="s">
        <v>15</v>
      </c>
      <c r="E76" s="6">
        <v>96418620000</v>
      </c>
      <c r="F76" s="5" t="s">
        <v>43</v>
      </c>
      <c r="G76" s="5" t="s">
        <v>17</v>
      </c>
      <c r="H76" s="9" t="s">
        <v>326</v>
      </c>
      <c r="I76" s="14">
        <v>40910</v>
      </c>
      <c r="J76" s="14">
        <v>41029</v>
      </c>
      <c r="K76" s="3">
        <v>5</v>
      </c>
    </row>
    <row r="77" spans="1:11" ht="22.5">
      <c r="A77" s="11">
        <v>73</v>
      </c>
      <c r="B77" s="5" t="s">
        <v>324</v>
      </c>
      <c r="C77" s="13" t="s">
        <v>345</v>
      </c>
      <c r="D77" s="3" t="s">
        <v>15</v>
      </c>
      <c r="E77" s="6">
        <v>16779560000.000002</v>
      </c>
      <c r="F77" s="5" t="s">
        <v>49</v>
      </c>
      <c r="G77" s="5" t="s">
        <v>17</v>
      </c>
      <c r="H77" s="9" t="s">
        <v>326</v>
      </c>
      <c r="I77" s="14">
        <v>40910</v>
      </c>
      <c r="J77" s="14">
        <v>41029</v>
      </c>
      <c r="K77" s="3">
        <v>3</v>
      </c>
    </row>
  </sheetData>
  <autoFilter ref="A4:K43"/>
  <mergeCells count="2">
    <mergeCell ref="A1:K1"/>
    <mergeCell ref="A2:K2"/>
  </mergeCells>
  <printOptions/>
  <pageMargins left="0.75" right="0.75" top="1" bottom="1" header="0" footer="0"/>
  <pageSetup horizontalDpi="600" verticalDpi="600" orientation="portrait" r:id="rId1"/>
</worksheet>
</file>

<file path=xl/worksheets/sheet9.xml><?xml version="1.0" encoding="utf-8"?>
<worksheet xmlns="http://schemas.openxmlformats.org/spreadsheetml/2006/main" xmlns:r="http://schemas.openxmlformats.org/officeDocument/2006/relationships">
  <dimension ref="A1:K66"/>
  <sheetViews>
    <sheetView workbookViewId="0" topLeftCell="A1">
      <selection activeCell="B6" sqref="B6"/>
    </sheetView>
  </sheetViews>
  <sheetFormatPr defaultColWidth="11.421875" defaultRowHeight="12.75"/>
  <cols>
    <col min="1" max="1" width="5.28125" style="2" customWidth="1"/>
    <col min="2" max="2" width="14.28125" style="2" customWidth="1"/>
    <col min="3" max="3" width="19.57421875" style="2" customWidth="1"/>
    <col min="4" max="4" width="11.421875" style="2" customWidth="1"/>
    <col min="5" max="5" width="14.421875" style="2" bestFit="1" customWidth="1"/>
    <col min="6" max="7" width="11.421875" style="2" customWidth="1"/>
    <col min="8" max="8" width="19.7109375" style="2" customWidth="1"/>
    <col min="9" max="16384" width="11.421875" style="2" customWidth="1"/>
  </cols>
  <sheetData>
    <row r="1" spans="1:11" ht="11.25">
      <c r="A1" s="85" t="s">
        <v>0</v>
      </c>
      <c r="B1" s="86"/>
      <c r="C1" s="86"/>
      <c r="D1" s="86"/>
      <c r="E1" s="86"/>
      <c r="F1" s="86"/>
      <c r="G1" s="86"/>
      <c r="H1" s="86"/>
      <c r="I1" s="86"/>
      <c r="J1" s="86"/>
      <c r="K1" s="87"/>
    </row>
    <row r="2" spans="1:11" ht="11.25">
      <c r="A2" s="88" t="s">
        <v>1</v>
      </c>
      <c r="B2" s="88"/>
      <c r="C2" s="88"/>
      <c r="D2" s="88"/>
      <c r="E2" s="88"/>
      <c r="F2" s="88"/>
      <c r="G2" s="88"/>
      <c r="H2" s="88"/>
      <c r="I2" s="88"/>
      <c r="J2" s="88"/>
      <c r="K2" s="88"/>
    </row>
    <row r="3" spans="1:11" ht="11.25">
      <c r="A3" s="3">
        <v>1</v>
      </c>
      <c r="B3" s="3">
        <v>2</v>
      </c>
      <c r="C3" s="3">
        <v>3</v>
      </c>
      <c r="D3" s="3">
        <v>4</v>
      </c>
      <c r="E3" s="3">
        <v>5</v>
      </c>
      <c r="F3" s="3">
        <v>6</v>
      </c>
      <c r="G3" s="3">
        <v>7</v>
      </c>
      <c r="H3" s="3">
        <v>8</v>
      </c>
      <c r="I3" s="3">
        <v>9</v>
      </c>
      <c r="J3" s="3">
        <v>10</v>
      </c>
      <c r="K3" s="3">
        <v>11</v>
      </c>
    </row>
    <row r="4" spans="1:11" ht="57">
      <c r="A4" s="4" t="s">
        <v>2</v>
      </c>
      <c r="B4" s="4" t="s">
        <v>3</v>
      </c>
      <c r="C4" s="4" t="s">
        <v>4</v>
      </c>
      <c r="D4" s="4" t="s">
        <v>5</v>
      </c>
      <c r="E4" s="4" t="s">
        <v>6</v>
      </c>
      <c r="F4" s="4" t="s">
        <v>7</v>
      </c>
      <c r="G4" s="4" t="s">
        <v>8</v>
      </c>
      <c r="H4" s="4" t="s">
        <v>9</v>
      </c>
      <c r="I4" s="4" t="s">
        <v>10</v>
      </c>
      <c r="J4" s="4" t="s">
        <v>11</v>
      </c>
      <c r="K4" s="4" t="s">
        <v>12</v>
      </c>
    </row>
    <row r="5" spans="1:11" s="1" customFormat="1" ht="22.5">
      <c r="A5" s="11">
        <v>1</v>
      </c>
      <c r="B5" s="11" t="s">
        <v>133</v>
      </c>
      <c r="C5" s="11" t="s">
        <v>154</v>
      </c>
      <c r="D5" s="3" t="s">
        <v>27</v>
      </c>
      <c r="E5" s="12">
        <v>40338447103</v>
      </c>
      <c r="F5" s="11" t="s">
        <v>75</v>
      </c>
      <c r="G5" s="11" t="s">
        <v>17</v>
      </c>
      <c r="H5" s="11" t="s">
        <v>28</v>
      </c>
      <c r="I5" s="8">
        <v>41091</v>
      </c>
      <c r="J5" s="8" t="s">
        <v>155</v>
      </c>
      <c r="K5" s="10">
        <v>4</v>
      </c>
    </row>
    <row r="6" spans="1:11" s="1" customFormat="1" ht="45">
      <c r="A6" s="11">
        <v>2</v>
      </c>
      <c r="B6" s="11" t="s">
        <v>133</v>
      </c>
      <c r="C6" s="11" t="s">
        <v>156</v>
      </c>
      <c r="D6" s="3" t="s">
        <v>27</v>
      </c>
      <c r="E6" s="11" t="s">
        <v>157</v>
      </c>
      <c r="F6" s="11" t="s">
        <v>104</v>
      </c>
      <c r="G6" s="11" t="s">
        <v>111</v>
      </c>
      <c r="H6" s="11" t="s">
        <v>158</v>
      </c>
      <c r="I6" s="8">
        <v>41091</v>
      </c>
      <c r="J6" s="8">
        <v>41182</v>
      </c>
      <c r="K6" s="10">
        <v>3</v>
      </c>
    </row>
    <row r="7" spans="1:11" s="1" customFormat="1" ht="56.25">
      <c r="A7" s="11">
        <v>3</v>
      </c>
      <c r="B7" s="11" t="s">
        <v>133</v>
      </c>
      <c r="C7" s="11" t="s">
        <v>159</v>
      </c>
      <c r="D7" s="3" t="s">
        <v>27</v>
      </c>
      <c r="E7" s="11" t="s">
        <v>28</v>
      </c>
      <c r="F7" s="11" t="s">
        <v>107</v>
      </c>
      <c r="G7" s="11" t="s">
        <v>35</v>
      </c>
      <c r="H7" s="11" t="s">
        <v>161</v>
      </c>
      <c r="I7" s="8">
        <v>41091</v>
      </c>
      <c r="J7" s="8">
        <v>41182</v>
      </c>
      <c r="K7" s="10">
        <v>3</v>
      </c>
    </row>
    <row r="8" spans="1:11" s="1" customFormat="1" ht="78.75">
      <c r="A8" s="11">
        <v>4</v>
      </c>
      <c r="B8" s="11" t="s">
        <v>133</v>
      </c>
      <c r="C8" s="11" t="s">
        <v>162</v>
      </c>
      <c r="D8" s="3" t="s">
        <v>27</v>
      </c>
      <c r="E8" s="11" t="s">
        <v>28</v>
      </c>
      <c r="F8" s="11" t="s">
        <v>75</v>
      </c>
      <c r="G8" s="11" t="s">
        <v>136</v>
      </c>
      <c r="H8" s="11" t="s">
        <v>163</v>
      </c>
      <c r="I8" s="8">
        <v>41091</v>
      </c>
      <c r="J8" s="8">
        <v>41182</v>
      </c>
      <c r="K8" s="10"/>
    </row>
    <row r="9" spans="1:11" s="1" customFormat="1" ht="78.75">
      <c r="A9" s="11">
        <v>5</v>
      </c>
      <c r="B9" s="11" t="s">
        <v>133</v>
      </c>
      <c r="C9" s="11" t="s">
        <v>143</v>
      </c>
      <c r="D9" s="3" t="s">
        <v>27</v>
      </c>
      <c r="E9" s="11" t="s">
        <v>28</v>
      </c>
      <c r="F9" s="11" t="s">
        <v>107</v>
      </c>
      <c r="G9" s="11" t="s">
        <v>111</v>
      </c>
      <c r="H9" s="11" t="s">
        <v>164</v>
      </c>
      <c r="I9" s="8">
        <v>41167</v>
      </c>
      <c r="J9" s="8">
        <v>41258</v>
      </c>
      <c r="K9" s="10">
        <v>3</v>
      </c>
    </row>
    <row r="10" spans="1:11" s="1" customFormat="1" ht="78.75">
      <c r="A10" s="11">
        <v>6</v>
      </c>
      <c r="B10" s="11" t="s">
        <v>133</v>
      </c>
      <c r="C10" s="11" t="s">
        <v>165</v>
      </c>
      <c r="D10" s="3" t="s">
        <v>27</v>
      </c>
      <c r="E10" s="11" t="s">
        <v>28</v>
      </c>
      <c r="F10" s="11" t="s">
        <v>75</v>
      </c>
      <c r="G10" s="11" t="s">
        <v>136</v>
      </c>
      <c r="H10" s="11" t="s">
        <v>166</v>
      </c>
      <c r="I10" s="8">
        <v>41183</v>
      </c>
      <c r="J10" s="8">
        <v>41273</v>
      </c>
      <c r="K10" s="10"/>
    </row>
    <row r="11" spans="1:11" s="1" customFormat="1" ht="67.5">
      <c r="A11" s="11">
        <v>7</v>
      </c>
      <c r="B11" s="11" t="s">
        <v>167</v>
      </c>
      <c r="C11" s="11" t="s">
        <v>168</v>
      </c>
      <c r="D11" s="3" t="s">
        <v>27</v>
      </c>
      <c r="E11" s="11" t="s">
        <v>28</v>
      </c>
      <c r="F11" s="11" t="s">
        <v>104</v>
      </c>
      <c r="G11" s="11" t="s">
        <v>29</v>
      </c>
      <c r="H11" s="11" t="s">
        <v>169</v>
      </c>
      <c r="I11" s="8">
        <v>41183</v>
      </c>
      <c r="J11" s="8">
        <v>41273</v>
      </c>
      <c r="K11" s="10">
        <v>4</v>
      </c>
    </row>
    <row r="12" spans="1:11" s="1" customFormat="1" ht="33.75">
      <c r="A12" s="11">
        <v>8</v>
      </c>
      <c r="B12" s="11" t="s">
        <v>133</v>
      </c>
      <c r="C12" s="11" t="s">
        <v>170</v>
      </c>
      <c r="D12" s="3" t="s">
        <v>27</v>
      </c>
      <c r="E12" s="11" t="s">
        <v>28</v>
      </c>
      <c r="F12" s="11" t="s">
        <v>104</v>
      </c>
      <c r="G12" s="11" t="s">
        <v>29</v>
      </c>
      <c r="H12" s="11" t="s">
        <v>171</v>
      </c>
      <c r="I12" s="8">
        <v>41183</v>
      </c>
      <c r="J12" s="8">
        <v>41273</v>
      </c>
      <c r="K12" s="10">
        <v>3</v>
      </c>
    </row>
    <row r="13" spans="1:11" ht="33.75">
      <c r="A13" s="11">
        <v>9</v>
      </c>
      <c r="B13" s="3" t="s">
        <v>13</v>
      </c>
      <c r="C13" s="3" t="s">
        <v>14</v>
      </c>
      <c r="D13" s="3" t="s">
        <v>27</v>
      </c>
      <c r="E13" s="3" t="s">
        <v>28</v>
      </c>
      <c r="F13" s="5" t="s">
        <v>16</v>
      </c>
      <c r="G13" s="3" t="s">
        <v>29</v>
      </c>
      <c r="H13" s="9" t="s">
        <v>30</v>
      </c>
      <c r="I13" s="8">
        <v>41051</v>
      </c>
      <c r="J13" s="8" t="s">
        <v>31</v>
      </c>
      <c r="K13" s="3" t="s">
        <v>32</v>
      </c>
    </row>
    <row r="14" spans="1:11" ht="22.5">
      <c r="A14" s="11">
        <v>10</v>
      </c>
      <c r="B14" s="3" t="s">
        <v>13</v>
      </c>
      <c r="C14" s="3" t="s">
        <v>19</v>
      </c>
      <c r="D14" s="3" t="s">
        <v>33</v>
      </c>
      <c r="E14" s="3" t="s">
        <v>28</v>
      </c>
      <c r="F14" s="3"/>
      <c r="G14" s="3" t="s">
        <v>29</v>
      </c>
      <c r="H14" s="9" t="s">
        <v>34</v>
      </c>
      <c r="I14" s="8">
        <v>41051</v>
      </c>
      <c r="J14" s="8" t="s">
        <v>31</v>
      </c>
      <c r="K14" s="3">
        <v>6</v>
      </c>
    </row>
    <row r="15" spans="1:11" ht="33.75">
      <c r="A15" s="11">
        <v>11</v>
      </c>
      <c r="B15" s="3" t="s">
        <v>13</v>
      </c>
      <c r="C15" s="3" t="s">
        <v>14</v>
      </c>
      <c r="D15" s="3" t="s">
        <v>27</v>
      </c>
      <c r="E15" s="3" t="s">
        <v>28</v>
      </c>
      <c r="F15" s="3" t="s">
        <v>23</v>
      </c>
      <c r="G15" s="3" t="s">
        <v>35</v>
      </c>
      <c r="H15" s="9" t="s">
        <v>36</v>
      </c>
      <c r="I15" s="8">
        <v>41061</v>
      </c>
      <c r="J15" s="8" t="s">
        <v>37</v>
      </c>
      <c r="K15" s="3">
        <v>5</v>
      </c>
    </row>
    <row r="16" spans="1:11" ht="22.5">
      <c r="A16" s="11">
        <v>12</v>
      </c>
      <c r="B16" s="3" t="s">
        <v>13</v>
      </c>
      <c r="C16" s="3" t="s">
        <v>38</v>
      </c>
      <c r="D16" s="3" t="s">
        <v>27</v>
      </c>
      <c r="E16" s="3" t="s">
        <v>28</v>
      </c>
      <c r="F16" s="3" t="s">
        <v>23</v>
      </c>
      <c r="G16" s="3" t="s">
        <v>29</v>
      </c>
      <c r="H16" s="9" t="s">
        <v>39</v>
      </c>
      <c r="I16" s="8">
        <v>41061</v>
      </c>
      <c r="J16" s="8" t="s">
        <v>37</v>
      </c>
      <c r="K16" s="3">
        <v>5</v>
      </c>
    </row>
    <row r="17" spans="1:11" ht="56.25">
      <c r="A17" s="11">
        <v>13</v>
      </c>
      <c r="B17" s="3" t="s">
        <v>13</v>
      </c>
      <c r="C17" s="3" t="s">
        <v>176</v>
      </c>
      <c r="D17" s="3" t="s">
        <v>183</v>
      </c>
      <c r="E17" s="3">
        <v>61033076000</v>
      </c>
      <c r="F17" s="3" t="s">
        <v>73</v>
      </c>
      <c r="G17" s="3" t="s">
        <v>184</v>
      </c>
      <c r="H17" s="9" t="s">
        <v>185</v>
      </c>
      <c r="I17" s="8">
        <v>41061</v>
      </c>
      <c r="J17" s="8">
        <v>41153</v>
      </c>
      <c r="K17" s="3">
        <v>5</v>
      </c>
    </row>
    <row r="18" spans="1:11" ht="33.75">
      <c r="A18" s="11">
        <v>14</v>
      </c>
      <c r="B18" s="3" t="s">
        <v>13</v>
      </c>
      <c r="C18" s="3" t="s">
        <v>181</v>
      </c>
      <c r="D18" s="3" t="s">
        <v>183</v>
      </c>
      <c r="E18" s="3">
        <v>183038045000</v>
      </c>
      <c r="F18" s="3" t="s">
        <v>70</v>
      </c>
      <c r="G18" s="3" t="s">
        <v>186</v>
      </c>
      <c r="H18" s="9" t="s">
        <v>187</v>
      </c>
      <c r="I18" s="8">
        <v>41061</v>
      </c>
      <c r="J18" s="8">
        <v>41153</v>
      </c>
      <c r="K18" s="3">
        <v>6</v>
      </c>
    </row>
    <row r="19" spans="1:11" ht="33.75">
      <c r="A19" s="11">
        <v>15</v>
      </c>
      <c r="B19" s="3" t="s">
        <v>13</v>
      </c>
      <c r="C19" s="3" t="s">
        <v>176</v>
      </c>
      <c r="D19" s="3" t="s">
        <v>183</v>
      </c>
      <c r="E19" s="3">
        <v>61033076000</v>
      </c>
      <c r="F19" s="3" t="s">
        <v>73</v>
      </c>
      <c r="G19" s="3" t="s">
        <v>90</v>
      </c>
      <c r="H19" s="9" t="s">
        <v>188</v>
      </c>
      <c r="I19" s="8">
        <v>41169</v>
      </c>
      <c r="J19" s="8">
        <v>41209</v>
      </c>
      <c r="K19" s="3">
        <v>5</v>
      </c>
    </row>
    <row r="20" spans="1:11" ht="22.5">
      <c r="A20" s="11">
        <v>16</v>
      </c>
      <c r="B20" s="3" t="s">
        <v>54</v>
      </c>
      <c r="C20" s="3" t="s">
        <v>59</v>
      </c>
      <c r="D20" s="3" t="s">
        <v>27</v>
      </c>
      <c r="E20" s="7">
        <v>22144356000</v>
      </c>
      <c r="F20" s="3" t="s">
        <v>23</v>
      </c>
      <c r="G20" s="3" t="s">
        <v>17</v>
      </c>
      <c r="H20" s="9" t="s">
        <v>56</v>
      </c>
      <c r="I20" s="8">
        <v>41079</v>
      </c>
      <c r="J20" s="8">
        <v>41227</v>
      </c>
      <c r="K20" s="3">
        <v>8</v>
      </c>
    </row>
    <row r="21" spans="1:11" ht="22.5">
      <c r="A21" s="11">
        <v>17</v>
      </c>
      <c r="B21" s="3" t="s">
        <v>54</v>
      </c>
      <c r="C21" s="3" t="s">
        <v>60</v>
      </c>
      <c r="D21" s="3" t="s">
        <v>27</v>
      </c>
      <c r="E21" s="7" t="s">
        <v>56</v>
      </c>
      <c r="F21" s="3" t="s">
        <v>43</v>
      </c>
      <c r="G21" s="3" t="s">
        <v>17</v>
      </c>
      <c r="H21" s="9" t="s">
        <v>61</v>
      </c>
      <c r="I21" s="8">
        <v>41079</v>
      </c>
      <c r="J21" s="8">
        <v>41199</v>
      </c>
      <c r="K21" s="3">
        <v>4</v>
      </c>
    </row>
    <row r="22" spans="1:11" ht="11.25">
      <c r="A22" s="11">
        <v>18</v>
      </c>
      <c r="B22" s="3" t="s">
        <v>54</v>
      </c>
      <c r="C22" s="3" t="s">
        <v>55</v>
      </c>
      <c r="D22" s="3" t="s">
        <v>27</v>
      </c>
      <c r="E22" s="7">
        <v>1750065847000</v>
      </c>
      <c r="F22" s="3" t="s">
        <v>16</v>
      </c>
      <c r="G22" s="3" t="s">
        <v>29</v>
      </c>
      <c r="H22" s="9" t="s">
        <v>61</v>
      </c>
      <c r="I22" s="8">
        <v>41079</v>
      </c>
      <c r="J22" s="8">
        <v>41166</v>
      </c>
      <c r="K22" s="3">
        <v>7</v>
      </c>
    </row>
    <row r="23" spans="1:11" ht="11.25">
      <c r="A23" s="11">
        <v>19</v>
      </c>
      <c r="B23" s="3" t="s">
        <v>54</v>
      </c>
      <c r="C23" s="3" t="s">
        <v>62</v>
      </c>
      <c r="D23" s="3" t="s">
        <v>27</v>
      </c>
      <c r="E23" s="7">
        <v>1663090631374</v>
      </c>
      <c r="F23" s="3" t="s">
        <v>16</v>
      </c>
      <c r="G23" s="3" t="s">
        <v>29</v>
      </c>
      <c r="H23" s="9" t="s">
        <v>61</v>
      </c>
      <c r="I23" s="8">
        <v>41079</v>
      </c>
      <c r="J23" s="8">
        <v>41166</v>
      </c>
      <c r="K23" s="3">
        <v>7</v>
      </c>
    </row>
    <row r="24" spans="1:11" ht="33.75">
      <c r="A24" s="11">
        <v>20</v>
      </c>
      <c r="B24" s="3" t="s">
        <v>63</v>
      </c>
      <c r="C24" s="3" t="s">
        <v>72</v>
      </c>
      <c r="D24" s="3" t="s">
        <v>27</v>
      </c>
      <c r="E24" s="7">
        <v>15951793000</v>
      </c>
      <c r="F24" s="3" t="s">
        <v>73</v>
      </c>
      <c r="G24" s="3" t="s">
        <v>66</v>
      </c>
      <c r="H24" s="9" t="s">
        <v>56</v>
      </c>
      <c r="I24" s="8">
        <v>41071</v>
      </c>
      <c r="J24" s="8">
        <v>41213</v>
      </c>
      <c r="K24" s="3">
        <v>5</v>
      </c>
    </row>
    <row r="25" spans="1:11" ht="33.75">
      <c r="A25" s="11">
        <v>21</v>
      </c>
      <c r="B25" s="3" t="s">
        <v>63</v>
      </c>
      <c r="C25" s="3" t="s">
        <v>74</v>
      </c>
      <c r="D25" s="3" t="s">
        <v>27</v>
      </c>
      <c r="E25" s="7">
        <v>6197633000</v>
      </c>
      <c r="F25" s="3" t="s">
        <v>75</v>
      </c>
      <c r="G25" s="3" t="s">
        <v>66</v>
      </c>
      <c r="H25" s="9" t="s">
        <v>56</v>
      </c>
      <c r="I25" s="8">
        <v>41071</v>
      </c>
      <c r="J25" s="8">
        <v>41197</v>
      </c>
      <c r="K25" s="3">
        <v>4</v>
      </c>
    </row>
    <row r="26" spans="1:11" ht="33.75">
      <c r="A26" s="11">
        <v>22</v>
      </c>
      <c r="B26" s="3" t="s">
        <v>63</v>
      </c>
      <c r="C26" s="3" t="s">
        <v>76</v>
      </c>
      <c r="D26" s="3" t="s">
        <v>27</v>
      </c>
      <c r="E26" s="7">
        <v>23016017000</v>
      </c>
      <c r="F26" s="3" t="s">
        <v>73</v>
      </c>
      <c r="G26" s="3" t="s">
        <v>66</v>
      </c>
      <c r="H26" s="9" t="s">
        <v>56</v>
      </c>
      <c r="I26" s="8">
        <v>41071</v>
      </c>
      <c r="J26" s="8">
        <v>41213</v>
      </c>
      <c r="K26" s="3">
        <v>5</v>
      </c>
    </row>
    <row r="27" spans="1:11" ht="33.75">
      <c r="A27" s="11">
        <v>23</v>
      </c>
      <c r="B27" s="3" t="s">
        <v>63</v>
      </c>
      <c r="C27" s="3" t="s">
        <v>77</v>
      </c>
      <c r="D27" s="3" t="s">
        <v>27</v>
      </c>
      <c r="E27" s="7">
        <v>10515496000</v>
      </c>
      <c r="F27" s="3" t="s">
        <v>73</v>
      </c>
      <c r="G27" s="3" t="s">
        <v>66</v>
      </c>
      <c r="H27" s="9" t="s">
        <v>56</v>
      </c>
      <c r="I27" s="8">
        <v>41071</v>
      </c>
      <c r="J27" s="8">
        <v>41213</v>
      </c>
      <c r="K27" s="3">
        <v>4</v>
      </c>
    </row>
    <row r="28" spans="1:11" ht="33.75">
      <c r="A28" s="11">
        <v>24</v>
      </c>
      <c r="B28" s="3" t="s">
        <v>63</v>
      </c>
      <c r="C28" s="3" t="s">
        <v>78</v>
      </c>
      <c r="D28" s="3" t="s">
        <v>27</v>
      </c>
      <c r="E28" s="7">
        <v>30672682296</v>
      </c>
      <c r="F28" s="3" t="s">
        <v>73</v>
      </c>
      <c r="G28" s="3" t="s">
        <v>66</v>
      </c>
      <c r="H28" s="9" t="s">
        <v>56</v>
      </c>
      <c r="I28" s="8">
        <v>41071</v>
      </c>
      <c r="J28" s="8">
        <v>41213</v>
      </c>
      <c r="K28" s="3">
        <v>5</v>
      </c>
    </row>
    <row r="29" spans="1:11" ht="33.75">
      <c r="A29" s="11">
        <v>25</v>
      </c>
      <c r="B29" s="3" t="s">
        <v>63</v>
      </c>
      <c r="C29" s="3" t="s">
        <v>79</v>
      </c>
      <c r="D29" s="3" t="s">
        <v>27</v>
      </c>
      <c r="E29" s="7">
        <v>33134310000</v>
      </c>
      <c r="F29" s="3" t="s">
        <v>73</v>
      </c>
      <c r="G29" s="3" t="s">
        <v>66</v>
      </c>
      <c r="H29" s="9" t="s">
        <v>56</v>
      </c>
      <c r="I29" s="8">
        <v>41071</v>
      </c>
      <c r="J29" s="8">
        <v>41213</v>
      </c>
      <c r="K29" s="3">
        <v>5</v>
      </c>
    </row>
    <row r="30" spans="1:11" ht="45">
      <c r="A30" s="11">
        <v>26</v>
      </c>
      <c r="B30" s="3" t="s">
        <v>80</v>
      </c>
      <c r="C30" s="3" t="s">
        <v>91</v>
      </c>
      <c r="D30" s="3" t="s">
        <v>27</v>
      </c>
      <c r="E30" s="7"/>
      <c r="F30" s="3"/>
      <c r="G30" s="3" t="s">
        <v>90</v>
      </c>
      <c r="H30" s="9"/>
      <c r="I30" s="8">
        <v>41061</v>
      </c>
      <c r="J30" s="8">
        <v>41100</v>
      </c>
      <c r="K30" s="3">
        <v>16</v>
      </c>
    </row>
    <row r="31" spans="1:11" ht="22.5">
      <c r="A31" s="11">
        <v>27</v>
      </c>
      <c r="B31" s="3" t="s">
        <v>80</v>
      </c>
      <c r="C31" s="3" t="s">
        <v>92</v>
      </c>
      <c r="D31" s="3" t="s">
        <v>27</v>
      </c>
      <c r="E31" s="7"/>
      <c r="F31" s="3"/>
      <c r="G31" s="3" t="s">
        <v>90</v>
      </c>
      <c r="H31" s="9"/>
      <c r="I31" s="8">
        <v>41061</v>
      </c>
      <c r="J31" s="8">
        <v>41100</v>
      </c>
      <c r="K31" s="3">
        <v>6</v>
      </c>
    </row>
    <row r="32" spans="1:11" ht="22.5">
      <c r="A32" s="11">
        <v>28</v>
      </c>
      <c r="B32" s="3" t="s">
        <v>80</v>
      </c>
      <c r="C32" s="3" t="s">
        <v>83</v>
      </c>
      <c r="D32" s="3" t="s">
        <v>27</v>
      </c>
      <c r="E32" s="7"/>
      <c r="F32" s="3"/>
      <c r="G32" s="3" t="s">
        <v>90</v>
      </c>
      <c r="H32" s="9"/>
      <c r="I32" s="8">
        <v>41061</v>
      </c>
      <c r="J32" s="8">
        <v>41100</v>
      </c>
      <c r="K32" s="3">
        <v>8</v>
      </c>
    </row>
    <row r="33" spans="1:11" ht="67.5">
      <c r="A33" s="11">
        <v>29</v>
      </c>
      <c r="B33" s="3" t="s">
        <v>117</v>
      </c>
      <c r="C33" s="3" t="s">
        <v>118</v>
      </c>
      <c r="D33" s="3" t="s">
        <v>27</v>
      </c>
      <c r="E33" s="7" t="s">
        <v>28</v>
      </c>
      <c r="F33" s="3" t="s">
        <v>107</v>
      </c>
      <c r="G33" s="3" t="s">
        <v>115</v>
      </c>
      <c r="H33" s="9" t="s">
        <v>119</v>
      </c>
      <c r="I33" s="8">
        <v>41031</v>
      </c>
      <c r="J33" s="8">
        <v>41121</v>
      </c>
      <c r="K33" s="3">
        <v>3</v>
      </c>
    </row>
    <row r="34" spans="1:11" ht="67.5">
      <c r="A34" s="11">
        <v>30</v>
      </c>
      <c r="B34" s="3" t="s">
        <v>117</v>
      </c>
      <c r="C34" s="3" t="s">
        <v>118</v>
      </c>
      <c r="D34" s="3" t="s">
        <v>160</v>
      </c>
      <c r="E34" s="7" t="s">
        <v>28</v>
      </c>
      <c r="F34" s="3" t="s">
        <v>107</v>
      </c>
      <c r="G34" s="3" t="s">
        <v>115</v>
      </c>
      <c r="H34" s="9" t="s">
        <v>119</v>
      </c>
      <c r="I34" s="8">
        <v>41031</v>
      </c>
      <c r="J34" s="8">
        <v>41121</v>
      </c>
      <c r="K34" s="3">
        <v>3</v>
      </c>
    </row>
    <row r="35" spans="1:11" ht="45">
      <c r="A35" s="11">
        <v>31</v>
      </c>
      <c r="B35" s="3" t="s">
        <v>120</v>
      </c>
      <c r="C35" s="3" t="s">
        <v>121</v>
      </c>
      <c r="D35" s="3" t="s">
        <v>160</v>
      </c>
      <c r="E35" s="7" t="s">
        <v>175</v>
      </c>
      <c r="F35" s="3" t="s">
        <v>73</v>
      </c>
      <c r="G35" s="3" t="s">
        <v>17</v>
      </c>
      <c r="H35" s="9" t="s">
        <v>28</v>
      </c>
      <c r="I35" s="8">
        <v>41075</v>
      </c>
      <c r="J35" s="8">
        <v>41243</v>
      </c>
      <c r="K35" s="3">
        <v>6</v>
      </c>
    </row>
    <row r="36" spans="1:11" ht="78.75">
      <c r="A36" s="11">
        <v>32</v>
      </c>
      <c r="B36" s="3" t="s">
        <v>109</v>
      </c>
      <c r="C36" s="3" t="s">
        <v>122</v>
      </c>
      <c r="D36" s="3" t="s">
        <v>160</v>
      </c>
      <c r="E36" s="7" t="s">
        <v>28</v>
      </c>
      <c r="F36" s="3" t="s">
        <v>107</v>
      </c>
      <c r="G36" s="3" t="s">
        <v>111</v>
      </c>
      <c r="H36" s="9" t="s">
        <v>123</v>
      </c>
      <c r="I36" s="8">
        <v>41031</v>
      </c>
      <c r="J36" s="8">
        <v>41121</v>
      </c>
      <c r="K36" s="3">
        <v>4</v>
      </c>
    </row>
    <row r="37" spans="1:11" ht="45">
      <c r="A37" s="11">
        <v>33</v>
      </c>
      <c r="B37" s="3" t="s">
        <v>102</v>
      </c>
      <c r="C37" s="3" t="s">
        <v>124</v>
      </c>
      <c r="D37" s="3" t="s">
        <v>160</v>
      </c>
      <c r="E37" s="7" t="s">
        <v>28</v>
      </c>
      <c r="F37" s="3" t="s">
        <v>107</v>
      </c>
      <c r="G37" s="3" t="s">
        <v>35</v>
      </c>
      <c r="H37" s="9" t="s">
        <v>125</v>
      </c>
      <c r="I37" s="8">
        <v>41075</v>
      </c>
      <c r="J37" s="8">
        <v>41167</v>
      </c>
      <c r="K37" s="3">
        <v>6</v>
      </c>
    </row>
    <row r="38" spans="1:11" ht="100.5" customHeight="1">
      <c r="A38" s="11">
        <v>34</v>
      </c>
      <c r="B38" s="3" t="s">
        <v>102</v>
      </c>
      <c r="C38" s="3" t="s">
        <v>126</v>
      </c>
      <c r="D38" s="3" t="s">
        <v>160</v>
      </c>
      <c r="E38" s="7" t="s">
        <v>28</v>
      </c>
      <c r="F38" s="3" t="s">
        <v>107</v>
      </c>
      <c r="G38" s="3" t="s">
        <v>35</v>
      </c>
      <c r="H38" s="9" t="s">
        <v>127</v>
      </c>
      <c r="I38" s="8">
        <v>41075</v>
      </c>
      <c r="J38" s="8">
        <v>41167</v>
      </c>
      <c r="K38" s="3">
        <v>6</v>
      </c>
    </row>
    <row r="39" spans="1:11" ht="33.75">
      <c r="A39" s="11">
        <v>35</v>
      </c>
      <c r="B39" s="3" t="s">
        <v>193</v>
      </c>
      <c r="C39" s="3" t="s">
        <v>199</v>
      </c>
      <c r="D39" s="3" t="s">
        <v>27</v>
      </c>
      <c r="E39" s="7">
        <v>31990.6</v>
      </c>
      <c r="F39" s="3" t="s">
        <v>70</v>
      </c>
      <c r="G39" s="3" t="s">
        <v>66</v>
      </c>
      <c r="H39" s="9"/>
      <c r="I39" s="8"/>
      <c r="J39" s="8"/>
      <c r="K39" s="3">
        <v>7</v>
      </c>
    </row>
    <row r="40" spans="1:11" ht="11.25">
      <c r="A40" s="11">
        <v>36</v>
      </c>
      <c r="B40" s="3" t="s">
        <v>193</v>
      </c>
      <c r="C40" s="3" t="s">
        <v>200</v>
      </c>
      <c r="D40" s="3" t="s">
        <v>27</v>
      </c>
      <c r="E40" s="7">
        <v>39015.8</v>
      </c>
      <c r="F40" s="3" t="s">
        <v>70</v>
      </c>
      <c r="G40" s="3" t="s">
        <v>66</v>
      </c>
      <c r="H40" s="9"/>
      <c r="I40" s="8"/>
      <c r="J40" s="8"/>
      <c r="K40" s="3">
        <v>7</v>
      </c>
    </row>
    <row r="41" spans="1:11" ht="33.75">
      <c r="A41" s="11">
        <v>37</v>
      </c>
      <c r="B41" s="3" t="s">
        <v>193</v>
      </c>
      <c r="C41" s="3" t="s">
        <v>201</v>
      </c>
      <c r="D41" s="3" t="s">
        <v>27</v>
      </c>
      <c r="E41" s="7">
        <v>9410.9</v>
      </c>
      <c r="F41" s="3" t="s">
        <v>73</v>
      </c>
      <c r="G41" s="3" t="s">
        <v>66</v>
      </c>
      <c r="H41" s="9"/>
      <c r="I41" s="8"/>
      <c r="J41" s="8"/>
      <c r="K41" s="3">
        <v>5</v>
      </c>
    </row>
    <row r="42" spans="1:11" ht="11.25">
      <c r="A42" s="11">
        <v>38</v>
      </c>
      <c r="B42" s="3" t="s">
        <v>193</v>
      </c>
      <c r="C42" s="3" t="s">
        <v>203</v>
      </c>
      <c r="D42" s="3" t="s">
        <v>27</v>
      </c>
      <c r="E42" s="7">
        <v>10517.8</v>
      </c>
      <c r="F42" s="3" t="s">
        <v>73</v>
      </c>
      <c r="G42" s="3" t="s">
        <v>66</v>
      </c>
      <c r="H42" s="9"/>
      <c r="I42" s="8"/>
      <c r="J42" s="8"/>
      <c r="K42" s="3">
        <v>5</v>
      </c>
    </row>
    <row r="43" spans="1:11" ht="56.25">
      <c r="A43" s="11">
        <v>39</v>
      </c>
      <c r="B43" s="3" t="s">
        <v>204</v>
      </c>
      <c r="C43" s="3" t="s">
        <v>213</v>
      </c>
      <c r="D43" s="3" t="s">
        <v>27</v>
      </c>
      <c r="E43" s="7">
        <v>14695031382</v>
      </c>
      <c r="F43" s="3" t="s">
        <v>43</v>
      </c>
      <c r="G43" s="3" t="s">
        <v>214</v>
      </c>
      <c r="H43" s="9"/>
      <c r="I43" s="8">
        <v>40911</v>
      </c>
      <c r="J43" s="8">
        <v>41047</v>
      </c>
      <c r="K43" s="3">
        <v>4</v>
      </c>
    </row>
    <row r="44" spans="1:11" ht="360">
      <c r="A44" s="11">
        <v>40</v>
      </c>
      <c r="B44" s="3" t="s">
        <v>204</v>
      </c>
      <c r="C44" s="3" t="s">
        <v>215</v>
      </c>
      <c r="D44" s="3" t="s">
        <v>27</v>
      </c>
      <c r="E44" s="7">
        <v>50348258369</v>
      </c>
      <c r="F44" s="3" t="s">
        <v>43</v>
      </c>
      <c r="G44" s="3" t="s">
        <v>136</v>
      </c>
      <c r="H44" s="9" t="s">
        <v>216</v>
      </c>
      <c r="I44" s="8">
        <v>40911</v>
      </c>
      <c r="J44" s="8">
        <v>40998</v>
      </c>
      <c r="K44" s="3">
        <v>5</v>
      </c>
    </row>
    <row r="45" spans="1:11" ht="123.75">
      <c r="A45" s="11">
        <v>41</v>
      </c>
      <c r="B45" s="3" t="s">
        <v>204</v>
      </c>
      <c r="C45" s="3" t="s">
        <v>205</v>
      </c>
      <c r="D45" s="3" t="s">
        <v>27</v>
      </c>
      <c r="E45" s="7">
        <v>855497239705</v>
      </c>
      <c r="F45" s="3" t="s">
        <v>16</v>
      </c>
      <c r="G45" s="3" t="s">
        <v>136</v>
      </c>
      <c r="H45" s="9" t="s">
        <v>217</v>
      </c>
      <c r="I45" s="8">
        <v>40911</v>
      </c>
      <c r="J45" s="8">
        <v>40998</v>
      </c>
      <c r="K45" s="3">
        <v>5</v>
      </c>
    </row>
    <row r="46" spans="1:11" ht="157.5">
      <c r="A46" s="11">
        <v>42</v>
      </c>
      <c r="B46" s="3" t="s">
        <v>204</v>
      </c>
      <c r="C46" s="3" t="s">
        <v>218</v>
      </c>
      <c r="D46" s="3" t="s">
        <v>27</v>
      </c>
      <c r="E46" s="7">
        <v>41964911864</v>
      </c>
      <c r="F46" s="3" t="s">
        <v>23</v>
      </c>
      <c r="G46" s="3" t="s">
        <v>214</v>
      </c>
      <c r="H46" s="9" t="s">
        <v>219</v>
      </c>
      <c r="I46" s="8">
        <v>40911</v>
      </c>
      <c r="J46" s="8">
        <v>40998</v>
      </c>
      <c r="K46" s="3">
        <v>6</v>
      </c>
    </row>
    <row r="47" spans="1:11" ht="33.75">
      <c r="A47" s="11">
        <v>43</v>
      </c>
      <c r="B47" s="3" t="s">
        <v>324</v>
      </c>
      <c r="C47" s="3" t="s">
        <v>329</v>
      </c>
      <c r="D47" s="3" t="s">
        <v>27</v>
      </c>
      <c r="E47" s="7" t="s">
        <v>326</v>
      </c>
      <c r="F47" s="3" t="s">
        <v>43</v>
      </c>
      <c r="G47" s="3" t="s">
        <v>29</v>
      </c>
      <c r="H47" s="9" t="s">
        <v>354</v>
      </c>
      <c r="I47" s="8">
        <v>41061</v>
      </c>
      <c r="J47" s="8">
        <v>41258</v>
      </c>
      <c r="K47" s="3">
        <v>4</v>
      </c>
    </row>
    <row r="48" spans="1:11" ht="33.75">
      <c r="A48" s="11">
        <v>44</v>
      </c>
      <c r="B48" s="3" t="s">
        <v>324</v>
      </c>
      <c r="C48" s="3" t="s">
        <v>330</v>
      </c>
      <c r="D48" s="3" t="s">
        <v>27</v>
      </c>
      <c r="E48" s="7" t="s">
        <v>326</v>
      </c>
      <c r="F48" s="3" t="s">
        <v>49</v>
      </c>
      <c r="G48" s="3" t="s">
        <v>29</v>
      </c>
      <c r="H48" s="9" t="s">
        <v>354</v>
      </c>
      <c r="I48" s="8">
        <v>41061</v>
      </c>
      <c r="J48" s="8">
        <v>41258</v>
      </c>
      <c r="K48" s="3">
        <v>4</v>
      </c>
    </row>
    <row r="49" spans="1:11" ht="33.75">
      <c r="A49" s="11">
        <v>45</v>
      </c>
      <c r="B49" s="3" t="s">
        <v>324</v>
      </c>
      <c r="C49" s="3" t="s">
        <v>332</v>
      </c>
      <c r="D49" s="3" t="s">
        <v>27</v>
      </c>
      <c r="E49" s="7" t="s">
        <v>326</v>
      </c>
      <c r="F49" s="3" t="s">
        <v>43</v>
      </c>
      <c r="G49" s="3" t="s">
        <v>29</v>
      </c>
      <c r="H49" s="9" t="s">
        <v>354</v>
      </c>
      <c r="I49" s="8">
        <v>41061</v>
      </c>
      <c r="J49" s="8">
        <v>41258</v>
      </c>
      <c r="K49" s="3">
        <v>4</v>
      </c>
    </row>
    <row r="50" spans="1:11" ht="33.75">
      <c r="A50" s="11">
        <v>46</v>
      </c>
      <c r="B50" s="3" t="s">
        <v>324</v>
      </c>
      <c r="C50" s="3" t="s">
        <v>333</v>
      </c>
      <c r="D50" s="3" t="s">
        <v>27</v>
      </c>
      <c r="E50" s="7" t="s">
        <v>326</v>
      </c>
      <c r="F50" s="3" t="s">
        <v>43</v>
      </c>
      <c r="G50" s="3" t="s">
        <v>29</v>
      </c>
      <c r="H50" s="9" t="s">
        <v>354</v>
      </c>
      <c r="I50" s="8">
        <v>41061</v>
      </c>
      <c r="J50" s="8">
        <v>41258</v>
      </c>
      <c r="K50" s="3">
        <v>4</v>
      </c>
    </row>
    <row r="51" spans="1:11" ht="33.75">
      <c r="A51" s="11">
        <v>47</v>
      </c>
      <c r="B51" s="3" t="s">
        <v>324</v>
      </c>
      <c r="C51" s="3" t="s">
        <v>335</v>
      </c>
      <c r="D51" s="3" t="s">
        <v>27</v>
      </c>
      <c r="E51" s="7" t="s">
        <v>326</v>
      </c>
      <c r="F51" s="3" t="s">
        <v>43</v>
      </c>
      <c r="G51" s="3" t="s">
        <v>29</v>
      </c>
      <c r="H51" s="9" t="s">
        <v>354</v>
      </c>
      <c r="I51" s="8">
        <v>41061</v>
      </c>
      <c r="J51" s="8">
        <v>41258</v>
      </c>
      <c r="K51" s="3">
        <v>4</v>
      </c>
    </row>
    <row r="52" spans="1:11" ht="33.75">
      <c r="A52" s="11">
        <v>48</v>
      </c>
      <c r="B52" s="3" t="s">
        <v>324</v>
      </c>
      <c r="C52" s="3" t="s">
        <v>336</v>
      </c>
      <c r="D52" s="3" t="s">
        <v>27</v>
      </c>
      <c r="E52" s="7" t="s">
        <v>326</v>
      </c>
      <c r="F52" s="3" t="s">
        <v>43</v>
      </c>
      <c r="G52" s="3" t="s">
        <v>29</v>
      </c>
      <c r="H52" s="9" t="s">
        <v>354</v>
      </c>
      <c r="I52" s="8">
        <v>41061</v>
      </c>
      <c r="J52" s="8">
        <v>41258</v>
      </c>
      <c r="K52" s="3">
        <v>4</v>
      </c>
    </row>
    <row r="53" spans="1:11" ht="33.75">
      <c r="A53" s="11">
        <v>49</v>
      </c>
      <c r="B53" s="3" t="s">
        <v>324</v>
      </c>
      <c r="C53" s="3" t="s">
        <v>341</v>
      </c>
      <c r="D53" s="3" t="s">
        <v>27</v>
      </c>
      <c r="E53" s="7" t="s">
        <v>326</v>
      </c>
      <c r="F53" s="3" t="s">
        <v>49</v>
      </c>
      <c r="G53" s="3" t="s">
        <v>29</v>
      </c>
      <c r="H53" s="9" t="s">
        <v>354</v>
      </c>
      <c r="I53" s="8">
        <v>41061</v>
      </c>
      <c r="J53" s="8">
        <v>41258</v>
      </c>
      <c r="K53" s="3">
        <v>4</v>
      </c>
    </row>
    <row r="54" spans="1:11" ht="33.75">
      <c r="A54" s="11">
        <v>50</v>
      </c>
      <c r="B54" s="3" t="s">
        <v>324</v>
      </c>
      <c r="C54" s="3" t="s">
        <v>343</v>
      </c>
      <c r="D54" s="3" t="s">
        <v>27</v>
      </c>
      <c r="E54" s="7" t="s">
        <v>326</v>
      </c>
      <c r="F54" s="3" t="s">
        <v>43</v>
      </c>
      <c r="G54" s="3" t="s">
        <v>29</v>
      </c>
      <c r="H54" s="9" t="s">
        <v>354</v>
      </c>
      <c r="I54" s="8">
        <v>41061</v>
      </c>
      <c r="J54" s="8">
        <v>41258</v>
      </c>
      <c r="K54" s="3">
        <v>4</v>
      </c>
    </row>
    <row r="55" spans="1:11" ht="33.75">
      <c r="A55" s="11">
        <v>51</v>
      </c>
      <c r="B55" s="3" t="s">
        <v>324</v>
      </c>
      <c r="C55" s="3" t="s">
        <v>344</v>
      </c>
      <c r="D55" s="3" t="s">
        <v>27</v>
      </c>
      <c r="E55" s="7" t="s">
        <v>326</v>
      </c>
      <c r="F55" s="3" t="s">
        <v>43</v>
      </c>
      <c r="G55" s="3" t="s">
        <v>29</v>
      </c>
      <c r="H55" s="9" t="s">
        <v>354</v>
      </c>
      <c r="I55" s="8">
        <v>41061</v>
      </c>
      <c r="J55" s="8">
        <v>41258</v>
      </c>
      <c r="K55" s="3">
        <v>4</v>
      </c>
    </row>
    <row r="56" spans="1:11" ht="33.75">
      <c r="A56" s="11">
        <v>52</v>
      </c>
      <c r="B56" s="3" t="s">
        <v>324</v>
      </c>
      <c r="C56" s="3" t="s">
        <v>345</v>
      </c>
      <c r="D56" s="3" t="s">
        <v>27</v>
      </c>
      <c r="E56" s="7" t="s">
        <v>326</v>
      </c>
      <c r="F56" s="3" t="s">
        <v>49</v>
      </c>
      <c r="G56" s="3" t="s">
        <v>29</v>
      </c>
      <c r="H56" s="9" t="s">
        <v>354</v>
      </c>
      <c r="I56" s="8">
        <v>41061</v>
      </c>
      <c r="J56" s="8">
        <v>41258</v>
      </c>
      <c r="K56" s="3">
        <v>4</v>
      </c>
    </row>
    <row r="57" spans="1:11" ht="33.75">
      <c r="A57" s="11">
        <v>53</v>
      </c>
      <c r="B57" s="3" t="s">
        <v>324</v>
      </c>
      <c r="C57" s="3" t="s">
        <v>325</v>
      </c>
      <c r="D57" s="3" t="s">
        <v>27</v>
      </c>
      <c r="E57" s="7">
        <v>31689660000</v>
      </c>
      <c r="F57" s="3" t="s">
        <v>49</v>
      </c>
      <c r="G57" s="3" t="s">
        <v>17</v>
      </c>
      <c r="H57" s="9" t="s">
        <v>326</v>
      </c>
      <c r="I57" s="8">
        <v>41061</v>
      </c>
      <c r="J57" s="8">
        <v>41180</v>
      </c>
      <c r="K57" s="3">
        <v>3</v>
      </c>
    </row>
    <row r="58" spans="1:11" ht="33.75">
      <c r="A58" s="11">
        <v>54</v>
      </c>
      <c r="B58" s="3" t="s">
        <v>324</v>
      </c>
      <c r="C58" s="3" t="s">
        <v>327</v>
      </c>
      <c r="D58" s="3" t="s">
        <v>27</v>
      </c>
      <c r="E58" s="7">
        <v>19162530000</v>
      </c>
      <c r="F58" s="3" t="s">
        <v>49</v>
      </c>
      <c r="G58" s="3" t="s">
        <v>17</v>
      </c>
      <c r="H58" s="9" t="s">
        <v>326</v>
      </c>
      <c r="I58" s="8">
        <v>41061</v>
      </c>
      <c r="J58" s="8">
        <v>41180</v>
      </c>
      <c r="K58" s="3">
        <v>4</v>
      </c>
    </row>
    <row r="59" spans="1:11" ht="33.75">
      <c r="A59" s="11">
        <v>55</v>
      </c>
      <c r="B59" s="3" t="s">
        <v>324</v>
      </c>
      <c r="C59" s="3" t="s">
        <v>328</v>
      </c>
      <c r="D59" s="3" t="s">
        <v>27</v>
      </c>
      <c r="E59" s="7">
        <v>26013610000</v>
      </c>
      <c r="F59" s="3" t="s">
        <v>49</v>
      </c>
      <c r="G59" s="3" t="s">
        <v>17</v>
      </c>
      <c r="H59" s="9" t="s">
        <v>326</v>
      </c>
      <c r="I59" s="8">
        <v>41061</v>
      </c>
      <c r="J59" s="8">
        <v>41180</v>
      </c>
      <c r="K59" s="3">
        <v>4</v>
      </c>
    </row>
    <row r="60" spans="1:11" ht="33.75">
      <c r="A60" s="11">
        <v>56</v>
      </c>
      <c r="B60" s="3" t="s">
        <v>324</v>
      </c>
      <c r="C60" s="3" t="s">
        <v>331</v>
      </c>
      <c r="D60" s="3" t="s">
        <v>27</v>
      </c>
      <c r="E60" s="7">
        <v>25055980000</v>
      </c>
      <c r="F60" s="3" t="s">
        <v>49</v>
      </c>
      <c r="G60" s="3" t="s">
        <v>17</v>
      </c>
      <c r="H60" s="9" t="s">
        <v>326</v>
      </c>
      <c r="I60" s="8">
        <v>41061</v>
      </c>
      <c r="J60" s="8">
        <v>41180</v>
      </c>
      <c r="K60" s="3">
        <v>3</v>
      </c>
    </row>
    <row r="61" spans="1:11" ht="33.75">
      <c r="A61" s="11">
        <v>57</v>
      </c>
      <c r="B61" s="3" t="s">
        <v>324</v>
      </c>
      <c r="C61" s="3" t="s">
        <v>334</v>
      </c>
      <c r="D61" s="3" t="s">
        <v>27</v>
      </c>
      <c r="E61" s="7">
        <v>30210410000</v>
      </c>
      <c r="F61" s="3" t="s">
        <v>49</v>
      </c>
      <c r="G61" s="3" t="s">
        <v>17</v>
      </c>
      <c r="H61" s="9" t="s">
        <v>326</v>
      </c>
      <c r="I61" s="8">
        <v>41061</v>
      </c>
      <c r="J61" s="8">
        <v>41180</v>
      </c>
      <c r="K61" s="3">
        <v>3</v>
      </c>
    </row>
    <row r="62" spans="1:11" ht="33.75">
      <c r="A62" s="11">
        <v>58</v>
      </c>
      <c r="B62" s="3" t="s">
        <v>324</v>
      </c>
      <c r="C62" s="3" t="s">
        <v>337</v>
      </c>
      <c r="D62" s="3" t="s">
        <v>27</v>
      </c>
      <c r="E62" s="7">
        <v>18753560000</v>
      </c>
      <c r="F62" s="3" t="s">
        <v>49</v>
      </c>
      <c r="G62" s="3" t="s">
        <v>17</v>
      </c>
      <c r="H62" s="9" t="s">
        <v>326</v>
      </c>
      <c r="I62" s="8">
        <v>41061</v>
      </c>
      <c r="J62" s="8">
        <v>41180</v>
      </c>
      <c r="K62" s="3">
        <v>3</v>
      </c>
    </row>
    <row r="63" spans="1:11" ht="33.75">
      <c r="A63" s="11">
        <v>59</v>
      </c>
      <c r="B63" s="3" t="s">
        <v>324</v>
      </c>
      <c r="C63" s="3" t="s">
        <v>338</v>
      </c>
      <c r="D63" s="3" t="s">
        <v>27</v>
      </c>
      <c r="E63" s="7">
        <v>20114360000</v>
      </c>
      <c r="F63" s="3" t="s">
        <v>49</v>
      </c>
      <c r="G63" s="3" t="s">
        <v>17</v>
      </c>
      <c r="H63" s="9" t="s">
        <v>326</v>
      </c>
      <c r="I63" s="8">
        <v>41061</v>
      </c>
      <c r="J63" s="8">
        <v>41180</v>
      </c>
      <c r="K63" s="3">
        <v>3</v>
      </c>
    </row>
    <row r="64" spans="1:11" ht="33.75">
      <c r="A64" s="11">
        <v>60</v>
      </c>
      <c r="B64" s="3" t="s">
        <v>324</v>
      </c>
      <c r="C64" s="3" t="s">
        <v>339</v>
      </c>
      <c r="D64" s="3" t="s">
        <v>27</v>
      </c>
      <c r="E64" s="7">
        <v>20882000000</v>
      </c>
      <c r="F64" s="3" t="s">
        <v>49</v>
      </c>
      <c r="G64" s="3" t="s">
        <v>17</v>
      </c>
      <c r="H64" s="9" t="s">
        <v>326</v>
      </c>
      <c r="I64" s="8">
        <v>41061</v>
      </c>
      <c r="J64" s="8">
        <v>41180</v>
      </c>
      <c r="K64" s="3">
        <v>4</v>
      </c>
    </row>
    <row r="65" spans="1:11" ht="33.75">
      <c r="A65" s="11">
        <v>61</v>
      </c>
      <c r="B65" s="3" t="s">
        <v>324</v>
      </c>
      <c r="C65" s="3" t="s">
        <v>340</v>
      </c>
      <c r="D65" s="3" t="s">
        <v>27</v>
      </c>
      <c r="E65" s="7">
        <v>19306370000</v>
      </c>
      <c r="F65" s="3" t="s">
        <v>49</v>
      </c>
      <c r="G65" s="3" t="s">
        <v>17</v>
      </c>
      <c r="H65" s="9" t="s">
        <v>326</v>
      </c>
      <c r="I65" s="8">
        <v>41061</v>
      </c>
      <c r="J65" s="8">
        <v>41180</v>
      </c>
      <c r="K65" s="3">
        <v>3</v>
      </c>
    </row>
    <row r="66" spans="1:11" ht="33.75">
      <c r="A66" s="11">
        <v>62</v>
      </c>
      <c r="B66" s="3" t="s">
        <v>324</v>
      </c>
      <c r="C66" s="3" t="s">
        <v>342</v>
      </c>
      <c r="D66" s="3" t="s">
        <v>27</v>
      </c>
      <c r="E66" s="7">
        <v>10218790000</v>
      </c>
      <c r="F66" s="3" t="s">
        <v>49</v>
      </c>
      <c r="G66" s="3" t="s">
        <v>17</v>
      </c>
      <c r="H66" s="9" t="s">
        <v>326</v>
      </c>
      <c r="I66" s="8">
        <v>41061</v>
      </c>
      <c r="J66" s="8">
        <v>41180</v>
      </c>
      <c r="K66" s="3">
        <v>3</v>
      </c>
    </row>
  </sheetData>
  <autoFilter ref="A4:K38"/>
  <mergeCells count="2">
    <mergeCell ref="A1:K1"/>
    <mergeCell ref="A2:K2"/>
  </mergeCells>
  <printOptions/>
  <pageMargins left="0.75" right="0.75" top="1" bottom="1" header="0" footer="0"/>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Contraloria de Bogota D.C.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Ximena Salazar</dc:creator>
  <cp:keywords/>
  <dc:description/>
  <cp:lastModifiedBy>Ximena Salazar</cp:lastModifiedBy>
  <cp:lastPrinted>2012-01-18T16:54:18Z</cp:lastPrinted>
  <dcterms:created xsi:type="dcterms:W3CDTF">2011-12-15T20:00:46Z</dcterms:created>
  <dcterms:modified xsi:type="dcterms:W3CDTF">2012-01-19T19:16:22Z</dcterms:modified>
  <cp:category/>
  <cp:version/>
  <cp:contentType/>
  <cp:contentStatus/>
</cp:coreProperties>
</file>